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3740" firstSheet="1" activeTab="1"/>
  </bookViews>
  <sheets>
    <sheet name="enkel telwerk excl BTW" sheetId="1" r:id="rId1"/>
    <sheet name="enkel telwerk incl BTW" sheetId="2" r:id="rId2"/>
    <sheet name="dubbel telwerk excl BTW" sheetId="3" r:id="rId3"/>
    <sheet name="dubbel telwerk incl BTW" sheetId="4" r:id="rId4"/>
    <sheet name="Tarrieven ENEXIS" sheetId="5" r:id="rId5"/>
  </sheets>
  <definedNames>
    <definedName name="_xlnm.Print_Area" localSheetId="1">'enkel telwerk incl BTW'!$A$1:$I$56</definedName>
    <definedName name="_xlnm.Print_Area" localSheetId="4">'Tarrieven ENEXIS'!$A$1:$L$40</definedName>
  </definedNames>
  <calcPr calcId="145621"/>
</workbook>
</file>

<file path=xl/calcChain.xml><?xml version="1.0" encoding="utf-8"?>
<calcChain xmlns="http://schemas.openxmlformats.org/spreadsheetml/2006/main">
  <c r="F20" i="4" l="1"/>
  <c r="J36" i="5"/>
  <c r="K36" i="5"/>
  <c r="J37" i="5"/>
  <c r="K37" i="5"/>
  <c r="J38" i="5"/>
  <c r="K38" i="5"/>
  <c r="J39" i="5"/>
  <c r="K39" i="5"/>
  <c r="I39" i="5"/>
  <c r="I37" i="5"/>
  <c r="I38" i="5"/>
  <c r="I36" i="5"/>
  <c r="K35" i="5"/>
  <c r="J35" i="5"/>
  <c r="I35" i="5"/>
  <c r="D30" i="5"/>
  <c r="D29" i="5"/>
  <c r="D28" i="5"/>
  <c r="D27" i="5"/>
  <c r="D15" i="5"/>
  <c r="D14" i="5"/>
  <c r="D13" i="5"/>
  <c r="D12" i="5"/>
  <c r="F29" i="4" l="1"/>
  <c r="F28" i="4"/>
  <c r="F31" i="4" s="1"/>
  <c r="F27" i="4"/>
  <c r="F21" i="4"/>
  <c r="F21" i="3"/>
  <c r="F29" i="3" s="1"/>
  <c r="F20" i="3"/>
  <c r="F28" i="3" s="1"/>
  <c r="F43" i="4"/>
  <c r="F48" i="4" s="1"/>
  <c r="F50" i="4" s="1"/>
  <c r="F54" i="4" s="1"/>
  <c r="F37" i="4"/>
  <c r="F13" i="4"/>
  <c r="F43" i="3"/>
  <c r="F37" i="3"/>
  <c r="F13" i="3"/>
  <c r="F27" i="3" s="1"/>
  <c r="F48" i="3" l="1"/>
  <c r="F49" i="3" s="1"/>
  <c r="F53" i="4"/>
  <c r="H53" i="4" s="1"/>
  <c r="F30" i="3"/>
  <c r="F31" i="3" s="1"/>
  <c r="F53" i="3" s="1"/>
  <c r="H53" i="3" s="1"/>
  <c r="H54" i="4"/>
  <c r="F38" i="2"/>
  <c r="F43" i="2" s="1"/>
  <c r="F45" i="2" s="1"/>
  <c r="F49" i="2" s="1"/>
  <c r="F32" i="2"/>
  <c r="F19" i="2"/>
  <c r="F13" i="2"/>
  <c r="F50" i="3" l="1"/>
  <c r="F54" i="3" s="1"/>
  <c r="F55" i="4"/>
  <c r="H55" i="4" s="1"/>
  <c r="H58" i="4" s="1"/>
  <c r="F58" i="4" s="1"/>
  <c r="F55" i="3"/>
  <c r="H55" i="3" s="1"/>
  <c r="H58" i="3" s="1"/>
  <c r="F58" i="3" s="1"/>
  <c r="H54" i="3"/>
  <c r="F24" i="2"/>
  <c r="F26" i="2" s="1"/>
  <c r="F48" i="2" s="1"/>
  <c r="H49" i="2"/>
  <c r="F38" i="1"/>
  <c r="F32" i="1"/>
  <c r="H48" i="2" l="1"/>
  <c r="F50" i="2"/>
  <c r="H50" i="2" s="1"/>
  <c r="H53" i="2" s="1"/>
  <c r="F53" i="2" s="1"/>
  <c r="F43" i="1"/>
  <c r="F44" i="1" s="1"/>
  <c r="F19" i="1"/>
  <c r="F13" i="1"/>
  <c r="F24" i="1" l="1"/>
  <c r="F25" i="1" s="1"/>
  <c r="F45" i="1"/>
  <c r="F49" i="1" s="1"/>
  <c r="H49" i="1" s="1"/>
  <c r="F26" i="1" l="1"/>
  <c r="F48" i="1" s="1"/>
  <c r="F50" i="1" l="1"/>
  <c r="H50" i="1" s="1"/>
  <c r="H53" i="1" s="1"/>
  <c r="F53" i="1" s="1"/>
  <c r="H48" i="1"/>
</calcChain>
</file>

<file path=xl/sharedStrings.xml><?xml version="1.0" encoding="utf-8"?>
<sst xmlns="http://schemas.openxmlformats.org/spreadsheetml/2006/main" count="591" uniqueCount="143">
  <si>
    <t>Aardgas</t>
  </si>
  <si>
    <t>Welkomstkorting</t>
  </si>
  <si>
    <t>Variabele bedragen</t>
  </si>
  <si>
    <t>Basistarief</t>
  </si>
  <si>
    <t>zie elektriciteit</t>
  </si>
  <si>
    <t>Energiebelasting</t>
  </si>
  <si>
    <t>Opslag duurzame energie</t>
  </si>
  <si>
    <t>Elektriciteit</t>
  </si>
  <si>
    <t>A</t>
  </si>
  <si>
    <t>B</t>
  </si>
  <si>
    <t>C</t>
  </si>
  <si>
    <t>F</t>
  </si>
  <si>
    <t>H</t>
  </si>
  <si>
    <t>M</t>
  </si>
  <si>
    <t>N</t>
  </si>
  <si>
    <t>Q</t>
  </si>
  <si>
    <t>S</t>
  </si>
  <si>
    <t>U</t>
  </si>
  <si>
    <t>W</t>
  </si>
  <si>
    <t>L</t>
  </si>
  <si>
    <t>Rood gemarkeerd bedragen zijn leveranciers afhankelijk</t>
  </si>
  <si>
    <t>€/jaar</t>
  </si>
  <si>
    <t>Netwerk kosten Enexis</t>
  </si>
  <si>
    <t xml:space="preserve">Excl BTW </t>
  </si>
  <si>
    <t>41-165 €/contract</t>
  </si>
  <si>
    <t>199,36 €/jaar</t>
  </si>
  <si>
    <t>318,62 €/jaar</t>
  </si>
  <si>
    <t>€/KWh</t>
  </si>
  <si>
    <t>0,04-0,06 €/KWh</t>
  </si>
  <si>
    <t>0,1185 €/KWh</t>
  </si>
  <si>
    <t>0,0023 €/KWh</t>
  </si>
  <si>
    <t>Sub Totaal 1</t>
  </si>
  <si>
    <t>Sub Totaal 2</t>
  </si>
  <si>
    <t>KWh/Jaar</t>
  </si>
  <si>
    <t xml:space="preserve">Totaal </t>
  </si>
  <si>
    <t>BTW</t>
  </si>
  <si>
    <t>Incl BTW</t>
  </si>
  <si>
    <t>KWh/jaar</t>
  </si>
  <si>
    <t>131,58 €/jaar</t>
  </si>
  <si>
    <t>Kosten indicatie</t>
  </si>
  <si>
    <t>Sub Totaal 3</t>
  </si>
  <si>
    <t>2000-6000 KWh</t>
  </si>
  <si>
    <t>€/M3</t>
  </si>
  <si>
    <t>0,28-0,38 €/M3</t>
  </si>
  <si>
    <t>0,1894 €/M3</t>
  </si>
  <si>
    <t>0,0046 €/M3</t>
  </si>
  <si>
    <t>Sub Totaal 4</t>
  </si>
  <si>
    <t>900-3500 M3</t>
  </si>
  <si>
    <t>M3/jaar</t>
  </si>
  <si>
    <t>Energie Rekening</t>
  </si>
  <si>
    <t xml:space="preserve">Elektriciteit Totaal </t>
  </si>
  <si>
    <t xml:space="preserve">Aardgas Totaal </t>
  </si>
  <si>
    <t>Invul sheet MEVM : Uw energierekening</t>
  </si>
  <si>
    <r>
      <t xml:space="preserve">Vaste bedragen zijn </t>
    </r>
    <r>
      <rPr>
        <b/>
        <u/>
        <sz val="11"/>
        <rFont val="Calibri"/>
        <family val="2"/>
        <scheme val="minor"/>
      </rPr>
      <t>onafhankelijk</t>
    </r>
    <r>
      <rPr>
        <sz val="11"/>
        <rFont val="Calibri"/>
        <family val="2"/>
        <scheme val="minor"/>
      </rPr>
      <t xml:space="preserve"> van het energie verbruik</t>
    </r>
  </si>
  <si>
    <r>
      <t xml:space="preserve">Variabele bedragen zijn </t>
    </r>
    <r>
      <rPr>
        <b/>
        <u/>
        <sz val="11"/>
        <rFont val="Calibri"/>
        <family val="2"/>
        <scheme val="minor"/>
      </rPr>
      <t>afhankelijk</t>
    </r>
    <r>
      <rPr>
        <sz val="11"/>
        <rFont val="Calibri"/>
        <family val="2"/>
        <scheme val="minor"/>
      </rPr>
      <t xml:space="preserve"> van het energie verbruik</t>
    </r>
  </si>
  <si>
    <t>Vaste bedragen</t>
  </si>
  <si>
    <t>D</t>
  </si>
  <si>
    <t>E=A-B+C-D</t>
  </si>
  <si>
    <t>G</t>
  </si>
  <si>
    <t>I=F+G+H</t>
  </si>
  <si>
    <t>J</t>
  </si>
  <si>
    <t>K=E+(I*J)</t>
  </si>
  <si>
    <t>Verbruik</t>
  </si>
  <si>
    <t>O</t>
  </si>
  <si>
    <t>R</t>
  </si>
  <si>
    <t>T=Q+R+S</t>
  </si>
  <si>
    <t>V=P+(T*U)</t>
  </si>
  <si>
    <t>X=L</t>
  </si>
  <si>
    <t>Z=X+Y</t>
  </si>
  <si>
    <t xml:space="preserve">Vul alleen geel gekleurde cellen in  </t>
  </si>
  <si>
    <t>€/maand</t>
  </si>
  <si>
    <t>AA</t>
  </si>
  <si>
    <t>AB=Z-AA</t>
  </si>
  <si>
    <t>Y=W</t>
  </si>
  <si>
    <t>Jaar-totaal aan maandelijkse voorschotten</t>
  </si>
  <si>
    <t>Jaar-rekening bij te betalen/terug te ontvangen</t>
  </si>
  <si>
    <r>
      <t xml:space="preserve">op basis van jaar-kentallen/belastingen/heffingen </t>
    </r>
    <r>
      <rPr>
        <b/>
        <u/>
        <sz val="11"/>
        <color theme="1"/>
        <rFont val="Calibri"/>
        <family val="2"/>
        <scheme val="minor"/>
      </rPr>
      <t>2014</t>
    </r>
  </si>
  <si>
    <t>Vastrecht, levering</t>
  </si>
  <si>
    <t>20-85 €/jaar</t>
  </si>
  <si>
    <r>
      <t>Netwerk kosten Enexis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</si>
  <si>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1 : Vastrecht levering inclusief meterhuur</t>
  </si>
  <si>
    <t xml:space="preserve">           2 : inclusief regio toeslag</t>
  </si>
  <si>
    <r>
      <t xml:space="preserve">Heffings korting </t>
    </r>
    <r>
      <rPr>
        <sz val="11"/>
        <color theme="1"/>
        <rFont val="Calibri"/>
        <family val="2"/>
        <scheme val="minor"/>
      </rPr>
      <t>(Energie belasting)</t>
    </r>
  </si>
  <si>
    <t>P=M-N+O</t>
  </si>
  <si>
    <r>
      <t>Basistarief</t>
    </r>
    <r>
      <rPr>
        <i/>
        <vertAlign val="superscript"/>
        <sz val="11"/>
        <color rgb="FFFF0000"/>
        <rFont val="Calibri"/>
        <family val="2"/>
        <scheme val="minor"/>
      </rPr>
      <t>2</t>
    </r>
  </si>
  <si>
    <t xml:space="preserve">Incl BTW </t>
  </si>
  <si>
    <t>24-103 €/jaar</t>
  </si>
  <si>
    <t>50-200 €/contract</t>
  </si>
  <si>
    <t>241,23 €/jaar</t>
  </si>
  <si>
    <t>385,53 €/jaar</t>
  </si>
  <si>
    <t>0,05-0,07 €/KWh</t>
  </si>
  <si>
    <t>0,1434 €/KWh</t>
  </si>
  <si>
    <t>0,0028 €/KWh</t>
  </si>
  <si>
    <t>159,21 €/jaar</t>
  </si>
  <si>
    <t>0,34-0,46 €/M3</t>
  </si>
  <si>
    <t>0,2292 €/M3</t>
  </si>
  <si>
    <t>0,0056 €/M3</t>
  </si>
  <si>
    <t>F1</t>
  </si>
  <si>
    <t>F2</t>
  </si>
  <si>
    <t>0,03-0,05 €/KWh</t>
  </si>
  <si>
    <t>0,06-0,08 €/KWh</t>
  </si>
  <si>
    <t>Basistarief (LAAG/DAL)</t>
  </si>
  <si>
    <t>Basistarief (HOOG/PIEK)</t>
  </si>
  <si>
    <t>Sub Totaal 2 (LAAG/DAL)</t>
  </si>
  <si>
    <t>Sub Totaal 2 (HOOG/PIEK)</t>
  </si>
  <si>
    <t>Elektriciteit (LAAG/DAL)</t>
  </si>
  <si>
    <t>Elektriciteit (HOOG/PIEK)</t>
  </si>
  <si>
    <t>J1</t>
  </si>
  <si>
    <t>J2</t>
  </si>
  <si>
    <t>1000-3000 KWh</t>
  </si>
  <si>
    <t>Totaal (LAAG/DAL)</t>
  </si>
  <si>
    <t>Totaal (HOOG/PIEK)</t>
  </si>
  <si>
    <t>Totaal VAST</t>
  </si>
  <si>
    <t>K1=E</t>
  </si>
  <si>
    <t>I1=F1+G+H</t>
  </si>
  <si>
    <t>I2=F2+G+H</t>
  </si>
  <si>
    <t>K2=I2*J2</t>
  </si>
  <si>
    <t>K2=I1*J1</t>
  </si>
  <si>
    <t>Capaciteitstariefcode (CapTar) voor</t>
  </si>
  <si>
    <t>t/m 3x25 A/1x80A</t>
  </si>
  <si>
    <t>Aansluitdienst</t>
  </si>
  <si>
    <t>Tarief voor het instandhouden van uw aansluiting</t>
  </si>
  <si>
    <t>Transport</t>
  </si>
  <si>
    <t>Tarief voor het vastrecht van uw aansluiting en transportdienst van elektriciteit</t>
  </si>
  <si>
    <t>Meetdienst</t>
  </si>
  <si>
    <t>Tarief voor de menting en voor het instandhouden van uw energiemeter</t>
  </si>
  <si>
    <t>Totaal</t>
  </si>
  <si>
    <t>Opgebouwd</t>
  </si>
  <si>
    <t>vastrecht</t>
  </si>
  <si>
    <t>cap afh tarief</t>
  </si>
  <si>
    <t>systeemdiensten</t>
  </si>
  <si>
    <t>Gas</t>
  </si>
  <si>
    <t>t/m G6, sjv 500 tot 4000 m3</t>
  </si>
  <si>
    <t>Tarief voor het vastrecht van uw aansluiting en transportdienst van gas</t>
  </si>
  <si>
    <t>Heffingskorting (Energie belasting)</t>
  </si>
  <si>
    <t>Vaste Bedragen</t>
  </si>
  <si>
    <t>Exclusief BTW</t>
  </si>
  <si>
    <t>Inclusief BTW</t>
  </si>
  <si>
    <t>Energie Belasting Elektriciteit</t>
  </si>
  <si>
    <t>Opslag Duurzame Energie Elektr.</t>
  </si>
  <si>
    <t>Energie Belasting Gas</t>
  </si>
  <si>
    <t>Opslag Duurzame Energie Gas</t>
  </si>
  <si>
    <t>Tarieven Enexis (excl BTW) &amp; Vaste Bedragen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</si>
</sst>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perscript"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164" fontId="0" fillId="0" borderId="0" xfId="0" applyNumberFormat="1"/>
    <xf numFmtId="2" fontId="0" fillId="0" borderId="0" xfId="0" applyNumberFormat="1"/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9" fontId="3" fillId="0" borderId="0" xfId="0" applyNumberFormat="1" applyFont="1" applyBorder="1" applyAlignment="1">
      <alignment horizontal="left"/>
    </xf>
    <xf numFmtId="0" fontId="0" fillId="0" borderId="0" xfId="0" applyFill="1" applyBorder="1"/>
    <xf numFmtId="0" fontId="1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4" fontId="3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2" fillId="0" borderId="0" xfId="0" applyFont="1"/>
    <xf numFmtId="0" fontId="9" fillId="0" borderId="0" xfId="0" applyFont="1"/>
    <xf numFmtId="0" fontId="4" fillId="0" borderId="5" xfId="0" applyFont="1" applyBorder="1"/>
    <xf numFmtId="0" fontId="0" fillId="0" borderId="6" xfId="0" applyBorder="1"/>
    <xf numFmtId="0" fontId="3" fillId="0" borderId="6" xfId="0" applyFont="1" applyBorder="1"/>
    <xf numFmtId="0" fontId="1" fillId="0" borderId="6" xfId="0" applyFont="1" applyBorder="1" applyAlignment="1">
      <alignment horizontal="center"/>
    </xf>
    <xf numFmtId="0" fontId="8" fillId="0" borderId="7" xfId="0" applyFont="1" applyBorder="1"/>
    <xf numFmtId="0" fontId="0" fillId="0" borderId="4" xfId="0" applyBorder="1"/>
    <xf numFmtId="0" fontId="6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0" fillId="0" borderId="11" xfId="0" applyBorder="1"/>
    <xf numFmtId="0" fontId="0" fillId="0" borderId="4" xfId="0" applyBorder="1" applyAlignment="1">
      <alignment horizontal="right"/>
    </xf>
    <xf numFmtId="0" fontId="7" fillId="0" borderId="6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7" fillId="0" borderId="10" xfId="0" applyFont="1" applyFill="1" applyBorder="1"/>
    <xf numFmtId="0" fontId="1" fillId="0" borderId="4" xfId="0" applyFont="1" applyBorder="1" applyAlignment="1">
      <alignment horizontal="right"/>
    </xf>
    <xf numFmtId="2" fontId="3" fillId="0" borderId="10" xfId="0" applyNumberFormat="1" applyFont="1" applyBorder="1" applyAlignment="1"/>
    <xf numFmtId="2" fontId="1" fillId="0" borderId="10" xfId="0" applyNumberFormat="1" applyFont="1" applyBorder="1"/>
    <xf numFmtId="2" fontId="1" fillId="0" borderId="0" xfId="0" applyNumberFormat="1" applyFont="1" applyBorder="1"/>
    <xf numFmtId="0" fontId="2" fillId="2" borderId="12" xfId="0" applyFont="1" applyFill="1" applyBorder="1"/>
    <xf numFmtId="0" fontId="0" fillId="2" borderId="12" xfId="0" applyFill="1" applyBorder="1"/>
    <xf numFmtId="2" fontId="0" fillId="0" borderId="8" xfId="0" applyNumberFormat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Border="1" applyAlignment="1">
      <alignment horizontal="right"/>
    </xf>
    <xf numFmtId="2" fontId="12" fillId="0" borderId="0" xfId="0" applyNumberFormat="1" applyFont="1" applyBorder="1" applyAlignment="1"/>
    <xf numFmtId="2" fontId="12" fillId="0" borderId="0" xfId="0" applyNumberFormat="1" applyFont="1" applyBorder="1"/>
    <xf numFmtId="2" fontId="3" fillId="0" borderId="0" xfId="0" applyNumberFormat="1" applyFont="1" applyBorder="1"/>
    <xf numFmtId="2" fontId="3" fillId="0" borderId="10" xfId="0" applyNumberFormat="1" applyFont="1" applyBorder="1"/>
    <xf numFmtId="2" fontId="3" fillId="0" borderId="8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right"/>
    </xf>
    <xf numFmtId="0" fontId="14" fillId="0" borderId="5" xfId="0" applyFont="1" applyBorder="1"/>
    <xf numFmtId="0" fontId="0" fillId="0" borderId="7" xfId="0" applyBorder="1"/>
    <xf numFmtId="0" fontId="0" fillId="0" borderId="12" xfId="0" applyBorder="1" applyAlignment="1">
      <alignment horizontal="right"/>
    </xf>
    <xf numFmtId="0" fontId="0" fillId="0" borderId="12" xfId="0" applyFill="1" applyBorder="1"/>
    <xf numFmtId="0" fontId="0" fillId="0" borderId="12" xfId="0" applyBorder="1"/>
    <xf numFmtId="0" fontId="15" fillId="0" borderId="12" xfId="0" applyFont="1" applyBorder="1"/>
    <xf numFmtId="15" fontId="0" fillId="0" borderId="12" xfId="0" applyNumberFormat="1" applyBorder="1"/>
    <xf numFmtId="164" fontId="0" fillId="0" borderId="12" xfId="0" applyNumberFormat="1" applyBorder="1"/>
    <xf numFmtId="165" fontId="0" fillId="0" borderId="12" xfId="0" applyNumberFormat="1" applyBorder="1"/>
    <xf numFmtId="15" fontId="0" fillId="0" borderId="10" xfId="0" applyNumberFormat="1" applyBorder="1"/>
    <xf numFmtId="165" fontId="0" fillId="0" borderId="10" xfId="0" applyNumberFormat="1" applyBorder="1"/>
    <xf numFmtId="164" fontId="0" fillId="2" borderId="12" xfId="0" applyNumberFormat="1" applyFill="1" applyBorder="1"/>
    <xf numFmtId="0" fontId="0" fillId="0" borderId="0" xfId="0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4" fillId="0" borderId="0" xfId="0" applyFont="1"/>
    <xf numFmtId="0" fontId="16" fillId="0" borderId="0" xfId="0" applyFont="1" applyFill="1" applyBorder="1" applyAlignment="1">
      <alignment horizontal="center" vertical="center"/>
    </xf>
    <xf numFmtId="2" fontId="0" fillId="0" borderId="12" xfId="0" applyNumberFormat="1" applyBorder="1"/>
    <xf numFmtId="3" fontId="2" fillId="2" borderId="12" xfId="0" applyNumberFormat="1" applyFont="1" applyFill="1" applyBorder="1"/>
    <xf numFmtId="3" fontId="0" fillId="2" borderId="12" xfId="0" applyNumberFormat="1" applyFill="1" applyBorder="1"/>
    <xf numFmtId="4" fontId="0" fillId="2" borderId="13" xfId="0" applyNumberFormat="1" applyFill="1" applyBorder="1" applyAlignment="1">
      <alignment horizontal="center"/>
    </xf>
    <xf numFmtId="3" fontId="2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700313</xdr:colOff>
      <xdr:row>1</xdr:row>
      <xdr:rowOff>13605</xdr:rowOff>
    </xdr:from>
    <xdr:to>
      <xdr:col>8</xdr:col>
      <xdr:colOff>4989</xdr:colOff>
      <xdr:row>6</xdr:row>
      <xdr:rowOff>185510</xdr:rowOff>
    </xdr:to>
    <xdr:pic>
      <xdr:nvPicPr>
        <xdr:cNvPr id="5" name="Afbeelding 4" descr="D:\Francis\Documents\Dropbox\communicatie\Blik op maart 2014\logo Mev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2634" y="290284"/>
          <a:ext cx="2642962" cy="1124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700313</xdr:colOff>
      <xdr:row>1</xdr:row>
      <xdr:rowOff>13605</xdr:rowOff>
    </xdr:from>
    <xdr:to>
      <xdr:col>8</xdr:col>
      <xdr:colOff>4989</xdr:colOff>
      <xdr:row>6</xdr:row>
      <xdr:rowOff>185510</xdr:rowOff>
    </xdr:to>
    <xdr:pic>
      <xdr:nvPicPr>
        <xdr:cNvPr id="2" name="Afbeelding 4" descr="D:\Francis\Documents\Dropbox\communicatie\Blik op maart 2014\logo Mev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088" y="289830"/>
          <a:ext cx="2647951" cy="1124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700313</xdr:colOff>
      <xdr:row>1</xdr:row>
      <xdr:rowOff>13605</xdr:rowOff>
    </xdr:from>
    <xdr:to>
      <xdr:col>8</xdr:col>
      <xdr:colOff>4989</xdr:colOff>
      <xdr:row>6</xdr:row>
      <xdr:rowOff>185510</xdr:rowOff>
    </xdr:to>
    <xdr:pic>
      <xdr:nvPicPr>
        <xdr:cNvPr id="2" name="Afbeelding 4" descr="D:\Francis\Documents\Dropbox\communicatie\Blik op maart 2014\logo Mev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088" y="289830"/>
          <a:ext cx="2647951" cy="1124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700313</xdr:colOff>
      <xdr:row>1</xdr:row>
      <xdr:rowOff>13605</xdr:rowOff>
    </xdr:from>
    <xdr:to>
      <xdr:col>8</xdr:col>
      <xdr:colOff>4989</xdr:colOff>
      <xdr:row>6</xdr:row>
      <xdr:rowOff>185510</xdr:rowOff>
    </xdr:to>
    <xdr:pic>
      <xdr:nvPicPr>
        <xdr:cNvPr id="2" name="Afbeelding 4" descr="D:\Francis\Documents\Dropbox\communicatie\Blik op maart 2014\logo Mev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088" y="289830"/>
          <a:ext cx="2647951" cy="1124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"/>
  <sheetViews>
    <sheetView zoomScale="130" zoomScaleNormal="130" workbookViewId="0"/>
  </sheetViews>
  <sheetFormatPr defaultRowHeight="15" x14ac:dyDescent="0.25"/>
  <cols>
    <col min="1" max="1" width="3.7109375" customWidth="1"/>
    <col min="2" max="2" width="18.7109375" customWidth="1"/>
    <col min="3" max="3" width="24.85546875" customWidth="1"/>
    <col min="4" max="4" width="10.5703125" customWidth="1"/>
    <col min="5" max="5" width="10.28515625" style="4" bestFit="1" customWidth="1"/>
    <col min="7" max="7" width="3.140625" customWidth="1"/>
    <col min="8" max="8" width="17" bestFit="1" customWidth="1"/>
    <col min="9" max="9" width="3.7109375" customWidth="1"/>
    <col min="10" max="10" width="8" bestFit="1" customWidth="1"/>
  </cols>
  <sheetData>
    <row r="1" spans="2:8" ht="21.75" thickBot="1" x14ac:dyDescent="0.4">
      <c r="B1" s="22" t="s">
        <v>52</v>
      </c>
      <c r="E1" s="99" t="s">
        <v>69</v>
      </c>
      <c r="F1" s="100"/>
      <c r="G1" s="100"/>
      <c r="H1" s="101"/>
    </row>
    <row r="2" spans="2:8" x14ac:dyDescent="0.25">
      <c r="B2" t="s">
        <v>76</v>
      </c>
    </row>
    <row r="4" spans="2:8" x14ac:dyDescent="0.25">
      <c r="B4" s="15" t="s">
        <v>20</v>
      </c>
      <c r="C4" s="21"/>
    </row>
    <row r="5" spans="2:8" x14ac:dyDescent="0.25">
      <c r="B5" s="21" t="s">
        <v>53</v>
      </c>
      <c r="C5" s="21"/>
    </row>
    <row r="6" spans="2:8" x14ac:dyDescent="0.25">
      <c r="B6" s="21" t="s">
        <v>54</v>
      </c>
      <c r="C6" s="21"/>
    </row>
    <row r="7" spans="2:8" ht="15.75" thickBot="1" x14ac:dyDescent="0.3"/>
    <row r="8" spans="2:8" x14ac:dyDescent="0.25">
      <c r="B8" s="23" t="s">
        <v>7</v>
      </c>
      <c r="C8" s="24"/>
      <c r="D8" s="24"/>
      <c r="E8" s="25"/>
      <c r="F8" s="26" t="s">
        <v>21</v>
      </c>
      <c r="G8" s="24"/>
      <c r="H8" s="27" t="s">
        <v>39</v>
      </c>
    </row>
    <row r="9" spans="2:8" x14ac:dyDescent="0.25">
      <c r="B9" s="39" t="s">
        <v>55</v>
      </c>
      <c r="C9" s="16" t="s">
        <v>77</v>
      </c>
      <c r="D9" s="16" t="s">
        <v>23</v>
      </c>
      <c r="E9" s="5" t="s">
        <v>8</v>
      </c>
      <c r="F9" s="43"/>
      <c r="G9" s="1"/>
      <c r="H9" s="29" t="s">
        <v>78</v>
      </c>
    </row>
    <row r="10" spans="2:8" x14ac:dyDescent="0.25">
      <c r="B10" s="28"/>
      <c r="C10" s="16" t="s">
        <v>1</v>
      </c>
      <c r="D10" s="16" t="s">
        <v>23</v>
      </c>
      <c r="E10" s="5" t="s">
        <v>9</v>
      </c>
      <c r="F10" s="43"/>
      <c r="G10" s="1"/>
      <c r="H10" s="29" t="s">
        <v>24</v>
      </c>
    </row>
    <row r="11" spans="2:8" ht="17.25" x14ac:dyDescent="0.25">
      <c r="B11" s="28"/>
      <c r="C11" s="2" t="s">
        <v>79</v>
      </c>
      <c r="D11" s="2" t="s">
        <v>23</v>
      </c>
      <c r="E11" s="6" t="s">
        <v>10</v>
      </c>
      <c r="F11" s="11">
        <v>199.36</v>
      </c>
      <c r="G11" s="1"/>
      <c r="H11" s="30" t="s">
        <v>25</v>
      </c>
    </row>
    <row r="12" spans="2:8" x14ac:dyDescent="0.25">
      <c r="B12" s="28"/>
      <c r="C12" s="49" t="s">
        <v>82</v>
      </c>
      <c r="D12" s="2" t="s">
        <v>23</v>
      </c>
      <c r="E12" s="6" t="s">
        <v>56</v>
      </c>
      <c r="F12" s="11">
        <v>318.62</v>
      </c>
      <c r="G12" s="1"/>
      <c r="H12" s="30" t="s">
        <v>26</v>
      </c>
    </row>
    <row r="13" spans="2:8" x14ac:dyDescent="0.25">
      <c r="B13" s="28"/>
      <c r="C13" s="9" t="s">
        <v>31</v>
      </c>
      <c r="D13" s="2" t="s">
        <v>23</v>
      </c>
      <c r="E13" s="6" t="s">
        <v>57</v>
      </c>
      <c r="F13" s="5">
        <f>F9-F10+F11-F12</f>
        <v>-119.25999999999999</v>
      </c>
      <c r="G13" s="1"/>
      <c r="H13" s="30"/>
    </row>
    <row r="14" spans="2:8" x14ac:dyDescent="0.25">
      <c r="B14" s="28"/>
      <c r="C14" s="2"/>
      <c r="D14" s="2"/>
      <c r="E14" s="6"/>
      <c r="F14" s="3"/>
      <c r="G14" s="1"/>
      <c r="H14" s="30"/>
    </row>
    <row r="15" spans="2:8" x14ac:dyDescent="0.25">
      <c r="B15" s="28"/>
      <c r="C15" s="1"/>
      <c r="D15" s="1"/>
      <c r="E15" s="5"/>
      <c r="F15" s="18" t="s">
        <v>27</v>
      </c>
      <c r="G15" s="1"/>
      <c r="H15" s="30"/>
    </row>
    <row r="16" spans="2:8" x14ac:dyDescent="0.25">
      <c r="B16" s="39" t="s">
        <v>2</v>
      </c>
      <c r="C16" s="16" t="s">
        <v>3</v>
      </c>
      <c r="D16" s="16" t="s">
        <v>23</v>
      </c>
      <c r="E16" s="5" t="s">
        <v>11</v>
      </c>
      <c r="F16" s="43"/>
      <c r="G16" s="1"/>
      <c r="H16" s="29" t="s">
        <v>28</v>
      </c>
    </row>
    <row r="17" spans="2:10" x14ac:dyDescent="0.25">
      <c r="B17" s="28"/>
      <c r="C17" s="3" t="s">
        <v>5</v>
      </c>
      <c r="D17" s="2" t="s">
        <v>23</v>
      </c>
      <c r="E17" s="5" t="s">
        <v>58</v>
      </c>
      <c r="F17" s="11">
        <v>0.11849999999999999</v>
      </c>
      <c r="G17" s="1"/>
      <c r="H17" s="30" t="s">
        <v>29</v>
      </c>
    </row>
    <row r="18" spans="2:10" x14ac:dyDescent="0.25">
      <c r="B18" s="28"/>
      <c r="C18" s="3" t="s">
        <v>6</v>
      </c>
      <c r="D18" s="3" t="s">
        <v>23</v>
      </c>
      <c r="E18" s="5" t="s">
        <v>12</v>
      </c>
      <c r="F18" s="11">
        <v>2.3E-3</v>
      </c>
      <c r="G18" s="1"/>
      <c r="H18" s="30" t="s">
        <v>30</v>
      </c>
    </row>
    <row r="19" spans="2:10" x14ac:dyDescent="0.25">
      <c r="B19" s="28"/>
      <c r="C19" s="10" t="s">
        <v>32</v>
      </c>
      <c r="D19" s="3" t="s">
        <v>23</v>
      </c>
      <c r="E19" s="5" t="s">
        <v>59</v>
      </c>
      <c r="F19" s="5">
        <f>F18+F17+F16</f>
        <v>0.12079999999999999</v>
      </c>
      <c r="G19" s="1"/>
      <c r="H19" s="30"/>
    </row>
    <row r="20" spans="2:10" x14ac:dyDescent="0.25">
      <c r="B20" s="28"/>
      <c r="C20" s="10"/>
      <c r="D20" s="3"/>
      <c r="E20" s="5"/>
      <c r="F20" s="5"/>
      <c r="G20" s="1"/>
      <c r="H20" s="30"/>
    </row>
    <row r="21" spans="2:10" x14ac:dyDescent="0.25">
      <c r="B21" s="28"/>
      <c r="C21" s="10"/>
      <c r="D21" s="3"/>
      <c r="E21" s="5"/>
      <c r="F21" s="18" t="s">
        <v>37</v>
      </c>
      <c r="G21" s="1"/>
      <c r="H21" s="30"/>
    </row>
    <row r="22" spans="2:10" x14ac:dyDescent="0.25">
      <c r="B22" s="39" t="s">
        <v>62</v>
      </c>
      <c r="C22" s="10" t="s">
        <v>7</v>
      </c>
      <c r="D22" s="3" t="s">
        <v>33</v>
      </c>
      <c r="E22" s="5" t="s">
        <v>60</v>
      </c>
      <c r="F22" s="43"/>
      <c r="G22" s="1"/>
      <c r="H22" s="30" t="s">
        <v>41</v>
      </c>
    </row>
    <row r="23" spans="2:10" x14ac:dyDescent="0.25">
      <c r="B23" s="28"/>
      <c r="C23" s="10"/>
      <c r="D23" s="3"/>
      <c r="E23" s="5"/>
      <c r="F23" s="3"/>
      <c r="G23" s="1"/>
      <c r="H23" s="30"/>
    </row>
    <row r="24" spans="2:10" x14ac:dyDescent="0.25">
      <c r="B24" s="28"/>
      <c r="C24" s="10" t="s">
        <v>34</v>
      </c>
      <c r="D24" s="3" t="s">
        <v>23</v>
      </c>
      <c r="E24" s="5" t="s">
        <v>61</v>
      </c>
      <c r="F24" s="5">
        <f>(F19*F22)+F13</f>
        <v>-119.25999999999999</v>
      </c>
      <c r="G24" s="1"/>
      <c r="H24" s="30"/>
    </row>
    <row r="25" spans="2:10" ht="15.75" thickBot="1" x14ac:dyDescent="0.3">
      <c r="B25" s="28"/>
      <c r="C25" s="10"/>
      <c r="D25" s="3" t="s">
        <v>35</v>
      </c>
      <c r="E25" s="12">
        <v>0.21</v>
      </c>
      <c r="F25" s="40">
        <f>F24*E25</f>
        <v>-25.044599999999996</v>
      </c>
      <c r="G25" s="1"/>
      <c r="H25" s="30"/>
    </row>
    <row r="26" spans="2:10" x14ac:dyDescent="0.25">
      <c r="B26" s="28"/>
      <c r="C26" s="20" t="s">
        <v>34</v>
      </c>
      <c r="D26" s="17" t="s">
        <v>36</v>
      </c>
      <c r="E26" s="5" t="s">
        <v>19</v>
      </c>
      <c r="F26" s="51">
        <f>(F24*E25)+F24</f>
        <v>-144.30459999999999</v>
      </c>
      <c r="G26" s="1"/>
      <c r="H26" s="30"/>
    </row>
    <row r="27" spans="2:10" ht="15.75" thickBot="1" x14ac:dyDescent="0.3">
      <c r="B27" s="28"/>
      <c r="C27" s="1"/>
      <c r="D27" s="1"/>
      <c r="E27" s="5"/>
      <c r="F27" s="3"/>
      <c r="G27" s="1"/>
      <c r="H27" s="30"/>
    </row>
    <row r="28" spans="2:10" x14ac:dyDescent="0.25">
      <c r="B28" s="23" t="s">
        <v>0</v>
      </c>
      <c r="C28" s="24"/>
      <c r="D28" s="24"/>
      <c r="E28" s="25"/>
      <c r="F28" s="36" t="s">
        <v>21</v>
      </c>
      <c r="G28" s="24"/>
      <c r="H28" s="27" t="s">
        <v>39</v>
      </c>
    </row>
    <row r="29" spans="2:10" x14ac:dyDescent="0.25">
      <c r="B29" s="39" t="s">
        <v>55</v>
      </c>
      <c r="C29" s="16" t="s">
        <v>77</v>
      </c>
      <c r="D29" s="16" t="s">
        <v>23</v>
      </c>
      <c r="E29" s="5" t="s">
        <v>13</v>
      </c>
      <c r="F29" s="43"/>
      <c r="G29" s="1"/>
      <c r="H29" s="29" t="s">
        <v>78</v>
      </c>
    </row>
    <row r="30" spans="2:10" x14ac:dyDescent="0.25">
      <c r="B30" s="35"/>
      <c r="C30" s="16" t="s">
        <v>1</v>
      </c>
      <c r="D30" s="16" t="s">
        <v>23</v>
      </c>
      <c r="E30" s="5" t="s">
        <v>14</v>
      </c>
      <c r="F30" s="13">
        <v>0</v>
      </c>
      <c r="G30" s="1"/>
      <c r="H30" s="29" t="s">
        <v>4</v>
      </c>
    </row>
    <row r="31" spans="2:10" x14ac:dyDescent="0.25">
      <c r="B31" s="35"/>
      <c r="C31" s="2" t="s">
        <v>22</v>
      </c>
      <c r="D31" s="2" t="s">
        <v>23</v>
      </c>
      <c r="E31" s="6" t="s">
        <v>63</v>
      </c>
      <c r="F31" s="13">
        <v>131.58000000000001</v>
      </c>
      <c r="G31" s="1"/>
      <c r="H31" s="30" t="s">
        <v>38</v>
      </c>
      <c r="J31" s="8"/>
    </row>
    <row r="32" spans="2:10" x14ac:dyDescent="0.25">
      <c r="B32" s="35"/>
      <c r="C32" s="10" t="s">
        <v>40</v>
      </c>
      <c r="D32" s="2" t="s">
        <v>23</v>
      </c>
      <c r="E32" s="6" t="s">
        <v>83</v>
      </c>
      <c r="F32" s="5">
        <f>F29-F30+F31</f>
        <v>131.58000000000001</v>
      </c>
      <c r="G32" s="1"/>
      <c r="H32" s="30"/>
    </row>
    <row r="33" spans="2:10" x14ac:dyDescent="0.25">
      <c r="B33" s="35"/>
      <c r="C33" s="2"/>
      <c r="D33" s="2"/>
      <c r="E33" s="6"/>
      <c r="F33" s="1"/>
      <c r="G33" s="1"/>
      <c r="H33" s="30"/>
    </row>
    <row r="34" spans="2:10" x14ac:dyDescent="0.25">
      <c r="B34" s="39"/>
      <c r="C34" s="1"/>
      <c r="D34" s="1"/>
      <c r="E34" s="5"/>
      <c r="F34" s="14" t="s">
        <v>42</v>
      </c>
      <c r="G34" s="1"/>
      <c r="H34" s="30"/>
    </row>
    <row r="35" spans="2:10" ht="17.25" x14ac:dyDescent="0.25">
      <c r="B35" s="39" t="s">
        <v>2</v>
      </c>
      <c r="C35" s="16" t="s">
        <v>84</v>
      </c>
      <c r="D35" s="16" t="s">
        <v>23</v>
      </c>
      <c r="E35" s="5" t="s">
        <v>15</v>
      </c>
      <c r="F35" s="44"/>
      <c r="G35" s="1"/>
      <c r="H35" s="29" t="s">
        <v>43</v>
      </c>
    </row>
    <row r="36" spans="2:10" x14ac:dyDescent="0.25">
      <c r="B36" s="28"/>
      <c r="C36" s="3" t="s">
        <v>5</v>
      </c>
      <c r="D36" s="2" t="s">
        <v>23</v>
      </c>
      <c r="E36" s="5" t="s">
        <v>64</v>
      </c>
      <c r="F36" s="1">
        <v>0.18940000000000001</v>
      </c>
      <c r="G36" s="1"/>
      <c r="H36" s="30" t="s">
        <v>44</v>
      </c>
      <c r="J36" s="7"/>
    </row>
    <row r="37" spans="2:10" x14ac:dyDescent="0.25">
      <c r="B37" s="28"/>
      <c r="C37" s="3" t="s">
        <v>6</v>
      </c>
      <c r="D37" s="2" t="s">
        <v>23</v>
      </c>
      <c r="E37" s="5" t="s">
        <v>16</v>
      </c>
      <c r="F37" s="1">
        <v>4.5999999999999999E-3</v>
      </c>
      <c r="G37" s="1"/>
      <c r="H37" s="30" t="s">
        <v>45</v>
      </c>
      <c r="J37" s="7"/>
    </row>
    <row r="38" spans="2:10" x14ac:dyDescent="0.25">
      <c r="B38" s="28"/>
      <c r="C38" s="10" t="s">
        <v>46</v>
      </c>
      <c r="D38" s="2" t="s">
        <v>23</v>
      </c>
      <c r="E38" s="5" t="s">
        <v>65</v>
      </c>
      <c r="F38" s="19">
        <f>F35+F36+F37</f>
        <v>0.19400000000000001</v>
      </c>
      <c r="G38" s="1"/>
      <c r="H38" s="30"/>
    </row>
    <row r="39" spans="2:10" x14ac:dyDescent="0.25">
      <c r="B39" s="28"/>
      <c r="C39" s="10"/>
      <c r="D39" s="2"/>
      <c r="E39" s="5"/>
      <c r="F39" s="19"/>
      <c r="G39" s="1"/>
      <c r="H39" s="30"/>
    </row>
    <row r="40" spans="2:10" x14ac:dyDescent="0.25">
      <c r="B40" s="28"/>
      <c r="C40" s="3"/>
      <c r="D40" s="3"/>
      <c r="E40" s="5"/>
      <c r="F40" s="14" t="s">
        <v>48</v>
      </c>
      <c r="G40" s="1"/>
      <c r="H40" s="30"/>
    </row>
    <row r="41" spans="2:10" x14ac:dyDescent="0.25">
      <c r="B41" s="39" t="s">
        <v>62</v>
      </c>
      <c r="C41" s="10" t="s">
        <v>0</v>
      </c>
      <c r="D41" s="3" t="s">
        <v>48</v>
      </c>
      <c r="E41" s="5" t="s">
        <v>17</v>
      </c>
      <c r="F41" s="44"/>
      <c r="G41" s="1"/>
      <c r="H41" s="30" t="s">
        <v>47</v>
      </c>
    </row>
    <row r="42" spans="2:10" x14ac:dyDescent="0.25">
      <c r="B42" s="28"/>
      <c r="C42" s="3"/>
      <c r="D42" s="3"/>
      <c r="E42" s="5"/>
      <c r="F42" s="13"/>
      <c r="G42" s="1"/>
      <c r="H42" s="30"/>
    </row>
    <row r="43" spans="2:10" x14ac:dyDescent="0.25">
      <c r="B43" s="28"/>
      <c r="C43" s="10" t="s">
        <v>34</v>
      </c>
      <c r="D43" s="3" t="s">
        <v>23</v>
      </c>
      <c r="E43" s="5" t="s">
        <v>66</v>
      </c>
      <c r="F43" s="5">
        <f>(F38*F41)+F32</f>
        <v>131.58000000000001</v>
      </c>
      <c r="G43" s="1"/>
      <c r="H43" s="30"/>
    </row>
    <row r="44" spans="2:10" ht="15.75" thickBot="1" x14ac:dyDescent="0.3">
      <c r="B44" s="28"/>
      <c r="C44" s="10"/>
      <c r="D44" s="3" t="s">
        <v>35</v>
      </c>
      <c r="E44" s="12">
        <v>0.21</v>
      </c>
      <c r="F44" s="40">
        <f>F43*E44</f>
        <v>27.631800000000002</v>
      </c>
      <c r="G44" s="1"/>
      <c r="H44" s="30"/>
    </row>
    <row r="45" spans="2:10" x14ac:dyDescent="0.25">
      <c r="B45" s="28"/>
      <c r="C45" s="20" t="s">
        <v>34</v>
      </c>
      <c r="D45" s="17" t="s">
        <v>36</v>
      </c>
      <c r="E45" s="5" t="s">
        <v>18</v>
      </c>
      <c r="F45" s="51">
        <f>(F43*E44)+F43</f>
        <v>159.21180000000001</v>
      </c>
      <c r="G45" s="1"/>
      <c r="H45" s="30"/>
    </row>
    <row r="46" spans="2:10" ht="15.75" thickBot="1" x14ac:dyDescent="0.3">
      <c r="B46" s="28"/>
      <c r="C46" s="1"/>
      <c r="D46" s="1"/>
      <c r="E46" s="5"/>
      <c r="F46" s="1"/>
      <c r="G46" s="1"/>
      <c r="H46" s="30"/>
    </row>
    <row r="47" spans="2:10" x14ac:dyDescent="0.25">
      <c r="B47" s="23" t="s">
        <v>49</v>
      </c>
      <c r="C47" s="24"/>
      <c r="D47" s="24"/>
      <c r="E47" s="25"/>
      <c r="F47" s="36" t="s">
        <v>21</v>
      </c>
      <c r="G47" s="24"/>
      <c r="H47" s="47" t="s">
        <v>70</v>
      </c>
    </row>
    <row r="48" spans="2:10" x14ac:dyDescent="0.25">
      <c r="B48" s="28"/>
      <c r="C48" s="20" t="s">
        <v>50</v>
      </c>
      <c r="D48" s="17" t="s">
        <v>36</v>
      </c>
      <c r="E48" s="5" t="s">
        <v>67</v>
      </c>
      <c r="F48" s="52">
        <f>F26</f>
        <v>-144.30459999999999</v>
      </c>
      <c r="G48" s="1"/>
      <c r="H48" s="54">
        <f>F48/12</f>
        <v>-12.025383333333332</v>
      </c>
    </row>
    <row r="49" spans="2:8" ht="15.75" thickBot="1" x14ac:dyDescent="0.3">
      <c r="B49" s="28"/>
      <c r="C49" s="20" t="s">
        <v>51</v>
      </c>
      <c r="D49" s="17" t="s">
        <v>36</v>
      </c>
      <c r="E49" s="5" t="s">
        <v>73</v>
      </c>
      <c r="F49" s="53">
        <f>F45</f>
        <v>159.21180000000001</v>
      </c>
      <c r="G49" s="1"/>
      <c r="H49" s="55">
        <f>F49/12</f>
        <v>13.267650000000001</v>
      </c>
    </row>
    <row r="50" spans="2:8" x14ac:dyDescent="0.25">
      <c r="B50" s="28"/>
      <c r="C50" s="20" t="s">
        <v>34</v>
      </c>
      <c r="D50" s="17" t="s">
        <v>36</v>
      </c>
      <c r="E50" s="5" t="s">
        <v>68</v>
      </c>
      <c r="F50" s="51">
        <f>F49+F48</f>
        <v>14.907200000000017</v>
      </c>
      <c r="G50" s="1"/>
      <c r="H50" s="54">
        <f>F50/12</f>
        <v>1.2422666666666682</v>
      </c>
    </row>
    <row r="51" spans="2:8" x14ac:dyDescent="0.25">
      <c r="B51" s="28"/>
      <c r="C51" s="20"/>
      <c r="D51" s="17"/>
      <c r="E51" s="5"/>
      <c r="F51" s="42"/>
      <c r="G51" s="1"/>
      <c r="H51" s="45"/>
    </row>
    <row r="52" spans="2:8" x14ac:dyDescent="0.25">
      <c r="B52" s="28"/>
      <c r="C52" s="20" t="s">
        <v>74</v>
      </c>
      <c r="D52" s="17" t="s">
        <v>36</v>
      </c>
      <c r="E52" s="5" t="s">
        <v>71</v>
      </c>
      <c r="F52" s="42"/>
      <c r="G52" s="1"/>
      <c r="H52" s="48"/>
    </row>
    <row r="53" spans="2:8" x14ac:dyDescent="0.25">
      <c r="B53" s="28"/>
      <c r="C53" s="46" t="s">
        <v>75</v>
      </c>
      <c r="D53" s="17" t="s">
        <v>36</v>
      </c>
      <c r="E53" s="5" t="s">
        <v>72</v>
      </c>
      <c r="F53" s="51">
        <f>H53*12</f>
        <v>14.907200000000017</v>
      </c>
      <c r="G53" s="1"/>
      <c r="H53" s="54">
        <f>H50-H52</f>
        <v>1.2422666666666682</v>
      </c>
    </row>
    <row r="54" spans="2:8" ht="15.75" thickBot="1" x14ac:dyDescent="0.3">
      <c r="B54" s="31"/>
      <c r="C54" s="37"/>
      <c r="D54" s="38"/>
      <c r="E54" s="33"/>
      <c r="F54" s="41"/>
      <c r="G54" s="32"/>
      <c r="H54" s="34"/>
    </row>
    <row r="55" spans="2:8" x14ac:dyDescent="0.25">
      <c r="B55" t="s">
        <v>80</v>
      </c>
    </row>
    <row r="56" spans="2:8" x14ac:dyDescent="0.25">
      <c r="B56" t="s">
        <v>81</v>
      </c>
    </row>
  </sheetData>
  <mergeCells count="1">
    <mergeCell ref="E1:H1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tabSelected="1" topLeftCell="A27" zoomScale="130" zoomScaleNormal="130" workbookViewId="0"/>
  </sheetViews>
  <sheetFormatPr defaultRowHeight="15" x14ac:dyDescent="0.25"/>
  <cols>
    <col min="1" max="1" width="3.7109375" customWidth="1"/>
    <col min="2" max="2" width="18.7109375" customWidth="1"/>
    <col min="3" max="3" width="24.85546875" customWidth="1"/>
    <col min="4" max="4" width="10.5703125" customWidth="1"/>
    <col min="5" max="5" width="10.28515625" style="4" bestFit="1" customWidth="1"/>
    <col min="7" max="7" width="3.140625" customWidth="1"/>
    <col min="8" max="8" width="17" bestFit="1" customWidth="1"/>
    <col min="9" max="9" width="3.7109375" customWidth="1"/>
    <col min="10" max="10" width="8" bestFit="1" customWidth="1"/>
  </cols>
  <sheetData>
    <row r="1" spans="2:8" ht="21.75" thickBot="1" x14ac:dyDescent="0.4">
      <c r="B1" s="22" t="s">
        <v>52</v>
      </c>
      <c r="E1" s="99" t="s">
        <v>69</v>
      </c>
      <c r="F1" s="100"/>
      <c r="G1" s="100"/>
      <c r="H1" s="101"/>
    </row>
    <row r="2" spans="2:8" x14ac:dyDescent="0.25">
      <c r="B2" t="s">
        <v>76</v>
      </c>
    </row>
    <row r="4" spans="2:8" x14ac:dyDescent="0.25">
      <c r="B4" s="15" t="s">
        <v>20</v>
      </c>
      <c r="C4" s="21"/>
    </row>
    <row r="5" spans="2:8" x14ac:dyDescent="0.25">
      <c r="B5" s="21" t="s">
        <v>53</v>
      </c>
      <c r="C5" s="21"/>
    </row>
    <row r="6" spans="2:8" x14ac:dyDescent="0.25">
      <c r="B6" s="21" t="s">
        <v>54</v>
      </c>
      <c r="C6" s="21"/>
    </row>
    <row r="7" spans="2:8" ht="15.75" thickBot="1" x14ac:dyDescent="0.3"/>
    <row r="8" spans="2:8" x14ac:dyDescent="0.25">
      <c r="B8" s="23" t="s">
        <v>7</v>
      </c>
      <c r="C8" s="24"/>
      <c r="D8" s="24"/>
      <c r="E8" s="25"/>
      <c r="F8" s="26" t="s">
        <v>21</v>
      </c>
      <c r="G8" s="24"/>
      <c r="H8" s="27" t="s">
        <v>39</v>
      </c>
    </row>
    <row r="9" spans="2:8" x14ac:dyDescent="0.25">
      <c r="B9" s="39" t="s">
        <v>55</v>
      </c>
      <c r="C9" s="16" t="s">
        <v>77</v>
      </c>
      <c r="D9" s="16" t="s">
        <v>85</v>
      </c>
      <c r="E9" s="5" t="s">
        <v>8</v>
      </c>
      <c r="F9" s="43"/>
      <c r="G9" s="1"/>
      <c r="H9" s="29" t="s">
        <v>86</v>
      </c>
    </row>
    <row r="10" spans="2:8" x14ac:dyDescent="0.25">
      <c r="B10" s="28"/>
      <c r="C10" s="16" t="s">
        <v>1</v>
      </c>
      <c r="D10" s="16" t="s">
        <v>85</v>
      </c>
      <c r="E10" s="5" t="s">
        <v>9</v>
      </c>
      <c r="F10" s="43"/>
      <c r="G10" s="1"/>
      <c r="H10" s="29" t="s">
        <v>87</v>
      </c>
    </row>
    <row r="11" spans="2:8" ht="17.25" x14ac:dyDescent="0.25">
      <c r="B11" s="28"/>
      <c r="C11" s="2" t="s">
        <v>79</v>
      </c>
      <c r="D11" s="2" t="s">
        <v>85</v>
      </c>
      <c r="E11" s="6" t="s">
        <v>10</v>
      </c>
      <c r="F11" s="11">
        <v>241.23</v>
      </c>
      <c r="G11" s="1"/>
      <c r="H11" s="30" t="s">
        <v>88</v>
      </c>
    </row>
    <row r="12" spans="2:8" x14ac:dyDescent="0.25">
      <c r="B12" s="28"/>
      <c r="C12" s="49" t="s">
        <v>82</v>
      </c>
      <c r="D12" s="2" t="s">
        <v>85</v>
      </c>
      <c r="E12" s="6" t="s">
        <v>56</v>
      </c>
      <c r="F12" s="11">
        <v>385.53</v>
      </c>
      <c r="G12" s="1"/>
      <c r="H12" s="30" t="s">
        <v>89</v>
      </c>
    </row>
    <row r="13" spans="2:8" x14ac:dyDescent="0.25">
      <c r="B13" s="28"/>
      <c r="C13" s="9" t="s">
        <v>31</v>
      </c>
      <c r="D13" s="2" t="s">
        <v>85</v>
      </c>
      <c r="E13" s="6" t="s">
        <v>57</v>
      </c>
      <c r="F13" s="5">
        <f>F9-F10+F11-F12</f>
        <v>-144.29999999999998</v>
      </c>
      <c r="G13" s="1"/>
      <c r="H13" s="30"/>
    </row>
    <row r="14" spans="2:8" x14ac:dyDescent="0.25">
      <c r="B14" s="28"/>
      <c r="C14" s="2"/>
      <c r="D14" s="2"/>
      <c r="E14" s="6"/>
      <c r="F14" s="3"/>
      <c r="G14" s="1"/>
      <c r="H14" s="30"/>
    </row>
    <row r="15" spans="2:8" x14ac:dyDescent="0.25">
      <c r="B15" s="28"/>
      <c r="C15" s="1"/>
      <c r="D15" s="1"/>
      <c r="E15" s="5"/>
      <c r="F15" s="18" t="s">
        <v>27</v>
      </c>
      <c r="G15" s="1"/>
      <c r="H15" s="30"/>
    </row>
    <row r="16" spans="2:8" x14ac:dyDescent="0.25">
      <c r="B16" s="39" t="s">
        <v>2</v>
      </c>
      <c r="C16" s="16" t="s">
        <v>3</v>
      </c>
      <c r="D16" s="16" t="s">
        <v>85</v>
      </c>
      <c r="E16" s="5" t="s">
        <v>11</v>
      </c>
      <c r="F16" s="43"/>
      <c r="G16" s="1"/>
      <c r="H16" s="29" t="s">
        <v>90</v>
      </c>
    </row>
    <row r="17" spans="2:8" x14ac:dyDescent="0.25">
      <c r="B17" s="28"/>
      <c r="C17" s="3" t="s">
        <v>5</v>
      </c>
      <c r="D17" s="2" t="s">
        <v>85</v>
      </c>
      <c r="E17" s="5" t="s">
        <v>58</v>
      </c>
      <c r="F17" s="11">
        <v>0.1434</v>
      </c>
      <c r="G17" s="1"/>
      <c r="H17" s="30" t="s">
        <v>91</v>
      </c>
    </row>
    <row r="18" spans="2:8" x14ac:dyDescent="0.25">
      <c r="B18" s="28"/>
      <c r="C18" s="3" t="s">
        <v>6</v>
      </c>
      <c r="D18" s="2" t="s">
        <v>85</v>
      </c>
      <c r="E18" s="5" t="s">
        <v>12</v>
      </c>
      <c r="F18" s="11">
        <v>2.8E-3</v>
      </c>
      <c r="G18" s="1"/>
      <c r="H18" s="30" t="s">
        <v>92</v>
      </c>
    </row>
    <row r="19" spans="2:8" x14ac:dyDescent="0.25">
      <c r="B19" s="28"/>
      <c r="C19" s="10" t="s">
        <v>32</v>
      </c>
      <c r="D19" s="2" t="s">
        <v>85</v>
      </c>
      <c r="E19" s="5" t="s">
        <v>59</v>
      </c>
      <c r="F19" s="5">
        <f>F18+F17+F16</f>
        <v>0.1462</v>
      </c>
      <c r="G19" s="1"/>
      <c r="H19" s="30"/>
    </row>
    <row r="20" spans="2:8" x14ac:dyDescent="0.25">
      <c r="B20" s="28"/>
      <c r="C20" s="10"/>
      <c r="D20" s="3"/>
      <c r="E20" s="5"/>
      <c r="F20" s="5"/>
      <c r="G20" s="1"/>
      <c r="H20" s="30"/>
    </row>
    <row r="21" spans="2:8" x14ac:dyDescent="0.25">
      <c r="B21" s="28"/>
      <c r="C21" s="10"/>
      <c r="D21" s="3"/>
      <c r="E21" s="5"/>
      <c r="F21" s="18" t="s">
        <v>37</v>
      </c>
      <c r="G21" s="1"/>
      <c r="H21" s="30"/>
    </row>
    <row r="22" spans="2:8" x14ac:dyDescent="0.25">
      <c r="B22" s="39" t="s">
        <v>62</v>
      </c>
      <c r="C22" s="10" t="s">
        <v>7</v>
      </c>
      <c r="D22" s="3" t="s">
        <v>33</v>
      </c>
      <c r="E22" s="5" t="s">
        <v>60</v>
      </c>
      <c r="F22" s="43"/>
      <c r="G22" s="1"/>
      <c r="H22" s="30" t="s">
        <v>41</v>
      </c>
    </row>
    <row r="23" spans="2:8" x14ac:dyDescent="0.25">
      <c r="B23" s="28"/>
      <c r="C23" s="10"/>
      <c r="D23" s="3"/>
      <c r="E23" s="5"/>
      <c r="F23" s="3"/>
      <c r="G23" s="1"/>
      <c r="H23" s="30"/>
    </row>
    <row r="24" spans="2:8" x14ac:dyDescent="0.25">
      <c r="B24" s="28"/>
      <c r="C24" s="10" t="s">
        <v>34</v>
      </c>
      <c r="D24" s="2" t="s">
        <v>85</v>
      </c>
      <c r="E24" s="5" t="s">
        <v>61</v>
      </c>
      <c r="F24" s="5">
        <f>(F19*F22)+F13</f>
        <v>-144.29999999999998</v>
      </c>
      <c r="G24" s="1"/>
      <c r="H24" s="30"/>
    </row>
    <row r="25" spans="2:8" ht="15.75" thickBot="1" x14ac:dyDescent="0.3">
      <c r="B25" s="28"/>
      <c r="C25" s="10"/>
      <c r="D25" s="3"/>
      <c r="E25" s="12"/>
      <c r="F25" s="40"/>
      <c r="G25" s="1"/>
      <c r="H25" s="30"/>
    </row>
    <row r="26" spans="2:8" x14ac:dyDescent="0.25">
      <c r="B26" s="28"/>
      <c r="C26" s="20" t="s">
        <v>34</v>
      </c>
      <c r="D26" s="17" t="s">
        <v>36</v>
      </c>
      <c r="E26" s="5" t="s">
        <v>19</v>
      </c>
      <c r="F26" s="51">
        <f>(F24*E25)+F24</f>
        <v>-144.29999999999998</v>
      </c>
      <c r="G26" s="1"/>
      <c r="H26" s="30"/>
    </row>
    <row r="27" spans="2:8" ht="15.75" thickBot="1" x14ac:dyDescent="0.3">
      <c r="B27" s="28"/>
      <c r="C27" s="1"/>
      <c r="D27" s="1"/>
      <c r="E27" s="5"/>
      <c r="F27" s="3"/>
      <c r="G27" s="1"/>
      <c r="H27" s="30"/>
    </row>
    <row r="28" spans="2:8" x14ac:dyDescent="0.25">
      <c r="B28" s="23" t="s">
        <v>0</v>
      </c>
      <c r="C28" s="24"/>
      <c r="D28" s="24"/>
      <c r="E28" s="25"/>
      <c r="F28" s="36" t="s">
        <v>21</v>
      </c>
      <c r="G28" s="24"/>
      <c r="H28" s="27" t="s">
        <v>39</v>
      </c>
    </row>
    <row r="29" spans="2:8" x14ac:dyDescent="0.25">
      <c r="B29" s="39" t="s">
        <v>55</v>
      </c>
      <c r="C29" s="16" t="s">
        <v>77</v>
      </c>
      <c r="D29" s="16" t="s">
        <v>85</v>
      </c>
      <c r="E29" s="5" t="s">
        <v>13</v>
      </c>
      <c r="F29" s="43"/>
      <c r="G29" s="1"/>
      <c r="H29" s="29" t="s">
        <v>86</v>
      </c>
    </row>
    <row r="30" spans="2:8" x14ac:dyDescent="0.25">
      <c r="B30" s="35"/>
      <c r="C30" s="16" t="s">
        <v>1</v>
      </c>
      <c r="D30" s="16" t="s">
        <v>85</v>
      </c>
      <c r="E30" s="5" t="s">
        <v>14</v>
      </c>
      <c r="F30" s="13">
        <v>0</v>
      </c>
      <c r="G30" s="1"/>
      <c r="H30" s="29" t="s">
        <v>4</v>
      </c>
    </row>
    <row r="31" spans="2:8" x14ac:dyDescent="0.25">
      <c r="B31" s="35"/>
      <c r="C31" s="2" t="s">
        <v>22</v>
      </c>
      <c r="D31" s="2" t="s">
        <v>85</v>
      </c>
      <c r="E31" s="6" t="s">
        <v>63</v>
      </c>
      <c r="F31" s="13">
        <v>159.21</v>
      </c>
      <c r="G31" s="1"/>
      <c r="H31" s="30" t="s">
        <v>93</v>
      </c>
    </row>
    <row r="32" spans="2:8" x14ac:dyDescent="0.25">
      <c r="B32" s="35"/>
      <c r="C32" s="10" t="s">
        <v>40</v>
      </c>
      <c r="D32" s="2" t="s">
        <v>85</v>
      </c>
      <c r="E32" s="6" t="s">
        <v>83</v>
      </c>
      <c r="F32" s="5">
        <f>F29-F30+F31</f>
        <v>159.21</v>
      </c>
      <c r="G32" s="1"/>
      <c r="H32" s="30"/>
    </row>
    <row r="33" spans="2:8" x14ac:dyDescent="0.25">
      <c r="B33" s="35"/>
      <c r="C33" s="2"/>
      <c r="D33" s="2"/>
      <c r="E33" s="6"/>
      <c r="F33" s="1"/>
      <c r="G33" s="1"/>
      <c r="H33" s="30"/>
    </row>
    <row r="34" spans="2:8" x14ac:dyDescent="0.25">
      <c r="B34" s="39"/>
      <c r="C34" s="1"/>
      <c r="D34" s="1"/>
      <c r="E34" s="5"/>
      <c r="F34" s="14" t="s">
        <v>42</v>
      </c>
      <c r="G34" s="1"/>
      <c r="H34" s="30"/>
    </row>
    <row r="35" spans="2:8" ht="17.25" x14ac:dyDescent="0.25">
      <c r="B35" s="39" t="s">
        <v>2</v>
      </c>
      <c r="C35" s="16" t="s">
        <v>84</v>
      </c>
      <c r="D35" s="16" t="s">
        <v>85</v>
      </c>
      <c r="E35" s="5" t="s">
        <v>15</v>
      </c>
      <c r="F35" s="44"/>
      <c r="G35" s="1"/>
      <c r="H35" s="29" t="s">
        <v>94</v>
      </c>
    </row>
    <row r="36" spans="2:8" x14ac:dyDescent="0.25">
      <c r="B36" s="28"/>
      <c r="C36" s="3" t="s">
        <v>5</v>
      </c>
      <c r="D36" s="2" t="s">
        <v>85</v>
      </c>
      <c r="E36" s="5" t="s">
        <v>64</v>
      </c>
      <c r="F36" s="1">
        <v>0.22919999999999999</v>
      </c>
      <c r="G36" s="1"/>
      <c r="H36" s="30" t="s">
        <v>95</v>
      </c>
    </row>
    <row r="37" spans="2:8" x14ac:dyDescent="0.25">
      <c r="B37" s="28"/>
      <c r="C37" s="3" t="s">
        <v>6</v>
      </c>
      <c r="D37" s="2" t="s">
        <v>85</v>
      </c>
      <c r="E37" s="5" t="s">
        <v>16</v>
      </c>
      <c r="F37" s="1">
        <v>5.5999999999999999E-3</v>
      </c>
      <c r="G37" s="1"/>
      <c r="H37" s="30" t="s">
        <v>96</v>
      </c>
    </row>
    <row r="38" spans="2:8" x14ac:dyDescent="0.25">
      <c r="B38" s="28"/>
      <c r="C38" s="10" t="s">
        <v>46</v>
      </c>
      <c r="D38" s="2" t="s">
        <v>85</v>
      </c>
      <c r="E38" s="5" t="s">
        <v>65</v>
      </c>
      <c r="F38" s="19">
        <f>F35+F36+F37</f>
        <v>0.23479999999999998</v>
      </c>
      <c r="G38" s="1"/>
      <c r="H38" s="30"/>
    </row>
    <row r="39" spans="2:8" x14ac:dyDescent="0.25">
      <c r="B39" s="28"/>
      <c r="C39" s="10"/>
      <c r="D39" s="2"/>
      <c r="E39" s="5"/>
      <c r="F39" s="19"/>
      <c r="G39" s="1"/>
      <c r="H39" s="30"/>
    </row>
    <row r="40" spans="2:8" x14ac:dyDescent="0.25">
      <c r="B40" s="28"/>
      <c r="C40" s="3"/>
      <c r="D40" s="3"/>
      <c r="E40" s="5"/>
      <c r="F40" s="14" t="s">
        <v>48</v>
      </c>
      <c r="G40" s="1"/>
      <c r="H40" s="30"/>
    </row>
    <row r="41" spans="2:8" x14ac:dyDescent="0.25">
      <c r="B41" s="39" t="s">
        <v>62</v>
      </c>
      <c r="C41" s="10" t="s">
        <v>0</v>
      </c>
      <c r="D41" s="3" t="s">
        <v>48</v>
      </c>
      <c r="E41" s="5" t="s">
        <v>17</v>
      </c>
      <c r="F41" s="44"/>
      <c r="G41" s="1"/>
      <c r="H41" s="30" t="s">
        <v>47</v>
      </c>
    </row>
    <row r="42" spans="2:8" x14ac:dyDescent="0.25">
      <c r="B42" s="28"/>
      <c r="C42" s="3"/>
      <c r="D42" s="3"/>
      <c r="E42" s="5"/>
      <c r="F42" s="13"/>
      <c r="G42" s="1"/>
      <c r="H42" s="30"/>
    </row>
    <row r="43" spans="2:8" x14ac:dyDescent="0.25">
      <c r="B43" s="28"/>
      <c r="C43" s="10" t="s">
        <v>34</v>
      </c>
      <c r="D43" s="2" t="s">
        <v>85</v>
      </c>
      <c r="E43" s="5" t="s">
        <v>66</v>
      </c>
      <c r="F43" s="5">
        <f>(F38*F41)+F32</f>
        <v>159.21</v>
      </c>
      <c r="G43" s="1"/>
      <c r="H43" s="30"/>
    </row>
    <row r="44" spans="2:8" ht="15.75" thickBot="1" x14ac:dyDescent="0.3">
      <c r="B44" s="28"/>
      <c r="C44" s="10"/>
      <c r="D44" s="3"/>
      <c r="E44" s="12"/>
      <c r="F44" s="40"/>
      <c r="G44" s="1"/>
      <c r="H44" s="30"/>
    </row>
    <row r="45" spans="2:8" x14ac:dyDescent="0.25">
      <c r="B45" s="28"/>
      <c r="C45" s="20" t="s">
        <v>34</v>
      </c>
      <c r="D45" s="17" t="s">
        <v>36</v>
      </c>
      <c r="E45" s="5" t="s">
        <v>18</v>
      </c>
      <c r="F45" s="51">
        <f>(F43*E44)+F43</f>
        <v>159.21</v>
      </c>
      <c r="G45" s="1"/>
      <c r="H45" s="30"/>
    </row>
    <row r="46" spans="2:8" ht="15.75" thickBot="1" x14ac:dyDescent="0.3">
      <c r="B46" s="28"/>
      <c r="C46" s="1"/>
      <c r="D46" s="1"/>
      <c r="E46" s="5"/>
      <c r="F46" s="1"/>
      <c r="G46" s="1"/>
      <c r="H46" s="30"/>
    </row>
    <row r="47" spans="2:8" x14ac:dyDescent="0.25">
      <c r="B47" s="23" t="s">
        <v>49</v>
      </c>
      <c r="C47" s="24"/>
      <c r="D47" s="24"/>
      <c r="E47" s="25"/>
      <c r="F47" s="36" t="s">
        <v>21</v>
      </c>
      <c r="G47" s="24"/>
      <c r="H47" s="47" t="s">
        <v>70</v>
      </c>
    </row>
    <row r="48" spans="2:8" x14ac:dyDescent="0.25">
      <c r="B48" s="28"/>
      <c r="C48" s="20" t="s">
        <v>50</v>
      </c>
      <c r="D48" s="17" t="s">
        <v>36</v>
      </c>
      <c r="E48" s="5" t="s">
        <v>67</v>
      </c>
      <c r="F48" s="52">
        <f>F26</f>
        <v>-144.29999999999998</v>
      </c>
      <c r="G48" s="5"/>
      <c r="H48" s="54">
        <f>F48/12</f>
        <v>-12.024999999999999</v>
      </c>
    </row>
    <row r="49" spans="2:8" ht="15.75" thickBot="1" x14ac:dyDescent="0.3">
      <c r="B49" s="28"/>
      <c r="C49" s="20" t="s">
        <v>51</v>
      </c>
      <c r="D49" s="17" t="s">
        <v>36</v>
      </c>
      <c r="E49" s="5" t="s">
        <v>73</v>
      </c>
      <c r="F49" s="53">
        <f>F45</f>
        <v>159.21</v>
      </c>
      <c r="G49" s="5"/>
      <c r="H49" s="55">
        <f>F49/12</f>
        <v>13.2675</v>
      </c>
    </row>
    <row r="50" spans="2:8" x14ac:dyDescent="0.25">
      <c r="B50" s="28"/>
      <c r="C50" s="20" t="s">
        <v>34</v>
      </c>
      <c r="D50" s="17" t="s">
        <v>36</v>
      </c>
      <c r="E50" s="5" t="s">
        <v>68</v>
      </c>
      <c r="F50" s="51">
        <f>F49+F48</f>
        <v>14.910000000000025</v>
      </c>
      <c r="G50" s="5"/>
      <c r="H50" s="54">
        <f>F50/12</f>
        <v>1.2425000000000022</v>
      </c>
    </row>
    <row r="51" spans="2:8" x14ac:dyDescent="0.25">
      <c r="B51" s="28"/>
      <c r="C51" s="20"/>
      <c r="D51" s="17"/>
      <c r="E51" s="5"/>
      <c r="F51" s="42"/>
      <c r="G51" s="1"/>
      <c r="H51" s="45"/>
    </row>
    <row r="52" spans="2:8" x14ac:dyDescent="0.25">
      <c r="B52" s="28"/>
      <c r="C52" s="20" t="s">
        <v>74</v>
      </c>
      <c r="D52" s="17" t="s">
        <v>36</v>
      </c>
      <c r="E52" s="5" t="s">
        <v>71</v>
      </c>
      <c r="F52" s="42"/>
      <c r="G52" s="1"/>
      <c r="H52" s="48"/>
    </row>
    <row r="53" spans="2:8" x14ac:dyDescent="0.25">
      <c r="B53" s="28"/>
      <c r="C53" s="46" t="s">
        <v>75</v>
      </c>
      <c r="D53" s="17" t="s">
        <v>36</v>
      </c>
      <c r="E53" s="5" t="s">
        <v>72</v>
      </c>
      <c r="F53" s="51">
        <f>H53*12</f>
        <v>14.910000000000025</v>
      </c>
      <c r="G53" s="5"/>
      <c r="H53" s="54">
        <f>H50-H52</f>
        <v>1.2425000000000022</v>
      </c>
    </row>
    <row r="54" spans="2:8" ht="15.75" thickBot="1" x14ac:dyDescent="0.3">
      <c r="B54" s="31"/>
      <c r="C54" s="37"/>
      <c r="D54" s="38"/>
      <c r="E54" s="33"/>
      <c r="F54" s="41"/>
      <c r="G54" s="32"/>
      <c r="H54" s="34"/>
    </row>
    <row r="55" spans="2:8" x14ac:dyDescent="0.25">
      <c r="B55" t="s">
        <v>80</v>
      </c>
    </row>
    <row r="56" spans="2:8" x14ac:dyDescent="0.25">
      <c r="B56" t="s">
        <v>81</v>
      </c>
    </row>
  </sheetData>
  <mergeCells count="1">
    <mergeCell ref="E1:H1"/>
  </mergeCells>
  <pageMargins left="0.25" right="0.25" top="0.75" bottom="0.75" header="0.3" footer="0.3"/>
  <pageSetup paperSize="9" scale="89" orientation="portrait" r:id="rId1"/>
  <headerFoot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1"/>
  <sheetViews>
    <sheetView topLeftCell="A52" zoomScale="130" zoomScaleNormal="130" workbookViewId="0">
      <selection activeCell="H57" sqref="H57"/>
    </sheetView>
  </sheetViews>
  <sheetFormatPr defaultRowHeight="15" x14ac:dyDescent="0.25"/>
  <cols>
    <col min="1" max="1" width="3.7109375" customWidth="1"/>
    <col min="2" max="2" width="18.7109375" customWidth="1"/>
    <col min="3" max="3" width="24.85546875" customWidth="1"/>
    <col min="4" max="4" width="10.5703125" customWidth="1"/>
    <col min="5" max="5" width="10.28515625" style="4" bestFit="1" customWidth="1"/>
    <col min="7" max="7" width="3.140625" customWidth="1"/>
    <col min="8" max="8" width="17" bestFit="1" customWidth="1"/>
    <col min="9" max="9" width="3.7109375" customWidth="1"/>
    <col min="10" max="10" width="8" bestFit="1" customWidth="1"/>
  </cols>
  <sheetData>
    <row r="1" spans="2:8" ht="21.75" thickBot="1" x14ac:dyDescent="0.4">
      <c r="B1" s="22" t="s">
        <v>52</v>
      </c>
      <c r="E1" s="99" t="s">
        <v>69</v>
      </c>
      <c r="F1" s="100"/>
      <c r="G1" s="100"/>
      <c r="H1" s="101"/>
    </row>
    <row r="2" spans="2:8" x14ac:dyDescent="0.25">
      <c r="B2" t="s">
        <v>76</v>
      </c>
    </row>
    <row r="4" spans="2:8" x14ac:dyDescent="0.25">
      <c r="B4" s="15" t="s">
        <v>20</v>
      </c>
      <c r="C4" s="21"/>
    </row>
    <row r="5" spans="2:8" x14ac:dyDescent="0.25">
      <c r="B5" s="21" t="s">
        <v>53</v>
      </c>
      <c r="C5" s="21"/>
    </row>
    <row r="6" spans="2:8" x14ac:dyDescent="0.25">
      <c r="B6" s="21" t="s">
        <v>54</v>
      </c>
      <c r="C6" s="21"/>
    </row>
    <row r="7" spans="2:8" ht="15.75" thickBot="1" x14ac:dyDescent="0.3"/>
    <row r="8" spans="2:8" x14ac:dyDescent="0.25">
      <c r="B8" s="23" t="s">
        <v>7</v>
      </c>
      <c r="C8" s="24"/>
      <c r="D8" s="24"/>
      <c r="E8" s="25"/>
      <c r="F8" s="26" t="s">
        <v>21</v>
      </c>
      <c r="G8" s="24"/>
      <c r="H8" s="27" t="s">
        <v>39</v>
      </c>
    </row>
    <row r="9" spans="2:8" x14ac:dyDescent="0.25">
      <c r="B9" s="39" t="s">
        <v>55</v>
      </c>
      <c r="C9" s="16" t="s">
        <v>77</v>
      </c>
      <c r="D9" s="16" t="s">
        <v>23</v>
      </c>
      <c r="E9" s="5" t="s">
        <v>8</v>
      </c>
      <c r="F9" s="43"/>
      <c r="G9" s="1"/>
      <c r="H9" s="29" t="s">
        <v>78</v>
      </c>
    </row>
    <row r="10" spans="2:8" x14ac:dyDescent="0.25">
      <c r="B10" s="28"/>
      <c r="C10" s="16" t="s">
        <v>1</v>
      </c>
      <c r="D10" s="16" t="s">
        <v>23</v>
      </c>
      <c r="E10" s="5" t="s">
        <v>9</v>
      </c>
      <c r="F10" s="43"/>
      <c r="G10" s="1"/>
      <c r="H10" s="29" t="s">
        <v>24</v>
      </c>
    </row>
    <row r="11" spans="2:8" ht="17.25" x14ac:dyDescent="0.25">
      <c r="B11" s="28"/>
      <c r="C11" s="2" t="s">
        <v>79</v>
      </c>
      <c r="D11" s="2" t="s">
        <v>23</v>
      </c>
      <c r="E11" s="6" t="s">
        <v>10</v>
      </c>
      <c r="F11" s="11">
        <v>199.36</v>
      </c>
      <c r="G11" s="1"/>
      <c r="H11" s="30" t="s">
        <v>25</v>
      </c>
    </row>
    <row r="12" spans="2:8" x14ac:dyDescent="0.25">
      <c r="B12" s="28"/>
      <c r="C12" s="49" t="s">
        <v>82</v>
      </c>
      <c r="D12" s="2" t="s">
        <v>23</v>
      </c>
      <c r="E12" s="6" t="s">
        <v>56</v>
      </c>
      <c r="F12" s="11">
        <v>318.62</v>
      </c>
      <c r="G12" s="1"/>
      <c r="H12" s="30" t="s">
        <v>26</v>
      </c>
    </row>
    <row r="13" spans="2:8" x14ac:dyDescent="0.25">
      <c r="B13" s="28"/>
      <c r="C13" s="9" t="s">
        <v>31</v>
      </c>
      <c r="D13" s="2" t="s">
        <v>23</v>
      </c>
      <c r="E13" s="6" t="s">
        <v>57</v>
      </c>
      <c r="F13" s="5">
        <f>F9-F10+F11-F12</f>
        <v>-119.25999999999999</v>
      </c>
      <c r="G13" s="1"/>
      <c r="H13" s="30"/>
    </row>
    <row r="14" spans="2:8" x14ac:dyDescent="0.25">
      <c r="B14" s="28"/>
      <c r="C14" s="2"/>
      <c r="D14" s="2"/>
      <c r="E14" s="6"/>
      <c r="F14" s="3"/>
      <c r="G14" s="1"/>
      <c r="H14" s="30"/>
    </row>
    <row r="15" spans="2:8" x14ac:dyDescent="0.25">
      <c r="B15" s="28"/>
      <c r="C15" s="1"/>
      <c r="D15" s="1"/>
      <c r="E15" s="5"/>
      <c r="F15" s="18" t="s">
        <v>27</v>
      </c>
      <c r="G15" s="1"/>
      <c r="H15" s="30"/>
    </row>
    <row r="16" spans="2:8" x14ac:dyDescent="0.25">
      <c r="B16" s="39" t="s">
        <v>2</v>
      </c>
      <c r="C16" s="16" t="s">
        <v>101</v>
      </c>
      <c r="D16" s="16" t="s">
        <v>23</v>
      </c>
      <c r="E16" s="5" t="s">
        <v>97</v>
      </c>
      <c r="F16" s="43"/>
      <c r="G16" s="1"/>
      <c r="H16" s="29" t="s">
        <v>99</v>
      </c>
    </row>
    <row r="17" spans="2:8" x14ac:dyDescent="0.25">
      <c r="B17" s="39"/>
      <c r="C17" s="16" t="s">
        <v>102</v>
      </c>
      <c r="D17" s="16" t="s">
        <v>23</v>
      </c>
      <c r="E17" s="5" t="s">
        <v>98</v>
      </c>
      <c r="F17" s="43"/>
      <c r="G17" s="1"/>
      <c r="H17" s="29" t="s">
        <v>90</v>
      </c>
    </row>
    <row r="18" spans="2:8" x14ac:dyDescent="0.25">
      <c r="B18" s="28"/>
      <c r="C18" s="3" t="s">
        <v>5</v>
      </c>
      <c r="D18" s="2" t="s">
        <v>23</v>
      </c>
      <c r="E18" s="5" t="s">
        <v>58</v>
      </c>
      <c r="F18" s="11">
        <v>0.11849999999999999</v>
      </c>
      <c r="G18" s="1"/>
      <c r="H18" s="30" t="s">
        <v>29</v>
      </c>
    </row>
    <row r="19" spans="2:8" x14ac:dyDescent="0.25">
      <c r="B19" s="28"/>
      <c r="C19" s="3" t="s">
        <v>6</v>
      </c>
      <c r="D19" s="3" t="s">
        <v>23</v>
      </c>
      <c r="E19" s="5" t="s">
        <v>12</v>
      </c>
      <c r="F19" s="11">
        <v>2.3E-3</v>
      </c>
      <c r="G19" s="1"/>
      <c r="H19" s="30" t="s">
        <v>30</v>
      </c>
    </row>
    <row r="20" spans="2:8" x14ac:dyDescent="0.25">
      <c r="B20" s="28"/>
      <c r="C20" s="10" t="s">
        <v>103</v>
      </c>
      <c r="D20" s="3" t="s">
        <v>23</v>
      </c>
      <c r="E20" s="5" t="s">
        <v>114</v>
      </c>
      <c r="F20" s="5">
        <f>F18+F19+F16</f>
        <v>0.12079999999999999</v>
      </c>
      <c r="G20" s="1"/>
      <c r="H20" s="30"/>
    </row>
    <row r="21" spans="2:8" x14ac:dyDescent="0.25">
      <c r="B21" s="28"/>
      <c r="C21" s="10" t="s">
        <v>104</v>
      </c>
      <c r="D21" s="3" t="s">
        <v>23</v>
      </c>
      <c r="E21" s="5" t="s">
        <v>115</v>
      </c>
      <c r="F21" s="5">
        <f>F19+F18+F17</f>
        <v>0.12079999999999999</v>
      </c>
      <c r="G21" s="1"/>
      <c r="H21" s="30"/>
    </row>
    <row r="22" spans="2:8" x14ac:dyDescent="0.25">
      <c r="B22" s="28"/>
      <c r="C22" s="10"/>
      <c r="D22" s="3"/>
      <c r="E22" s="5"/>
      <c r="F22" s="5"/>
      <c r="G22" s="1"/>
      <c r="H22" s="30"/>
    </row>
    <row r="23" spans="2:8" x14ac:dyDescent="0.25">
      <c r="B23" s="28"/>
      <c r="C23" s="10"/>
      <c r="D23" s="3"/>
      <c r="E23" s="5"/>
      <c r="F23" s="18" t="s">
        <v>37</v>
      </c>
      <c r="G23" s="1"/>
      <c r="H23" s="30"/>
    </row>
    <row r="24" spans="2:8" x14ac:dyDescent="0.25">
      <c r="B24" s="39" t="s">
        <v>62</v>
      </c>
      <c r="C24" s="10" t="s">
        <v>105</v>
      </c>
      <c r="D24" s="3" t="s">
        <v>33</v>
      </c>
      <c r="E24" s="5" t="s">
        <v>107</v>
      </c>
      <c r="F24" s="95"/>
      <c r="G24" s="1"/>
      <c r="H24" s="30" t="s">
        <v>109</v>
      </c>
    </row>
    <row r="25" spans="2:8" x14ac:dyDescent="0.25">
      <c r="B25" s="39" t="s">
        <v>62</v>
      </c>
      <c r="C25" s="10" t="s">
        <v>106</v>
      </c>
      <c r="D25" s="3" t="s">
        <v>33</v>
      </c>
      <c r="E25" s="5" t="s">
        <v>108</v>
      </c>
      <c r="F25" s="95"/>
      <c r="G25" s="1"/>
      <c r="H25" s="30" t="s">
        <v>109</v>
      </c>
    </row>
    <row r="26" spans="2:8" x14ac:dyDescent="0.25">
      <c r="B26" s="28"/>
      <c r="C26" s="10"/>
      <c r="D26" s="3"/>
      <c r="E26" s="5"/>
      <c r="F26" s="98"/>
      <c r="G26" s="1"/>
      <c r="H26" s="30"/>
    </row>
    <row r="27" spans="2:8" x14ac:dyDescent="0.25">
      <c r="B27" s="28"/>
      <c r="C27" s="10" t="s">
        <v>112</v>
      </c>
      <c r="D27" s="3" t="s">
        <v>23</v>
      </c>
      <c r="E27" s="5" t="s">
        <v>113</v>
      </c>
      <c r="F27" s="5">
        <f>F13</f>
        <v>-119.25999999999999</v>
      </c>
      <c r="G27" s="1"/>
      <c r="H27" s="30"/>
    </row>
    <row r="28" spans="2:8" x14ac:dyDescent="0.25">
      <c r="B28" s="28"/>
      <c r="C28" s="10" t="s">
        <v>110</v>
      </c>
      <c r="D28" s="3" t="s">
        <v>23</v>
      </c>
      <c r="E28" s="5" t="s">
        <v>117</v>
      </c>
      <c r="F28" s="5">
        <f>F20*F24</f>
        <v>0</v>
      </c>
      <c r="G28" s="1"/>
      <c r="H28" s="30"/>
    </row>
    <row r="29" spans="2:8" x14ac:dyDescent="0.25">
      <c r="B29" s="28"/>
      <c r="C29" s="10" t="s">
        <v>111</v>
      </c>
      <c r="D29" s="3" t="s">
        <v>23</v>
      </c>
      <c r="E29" s="5" t="s">
        <v>116</v>
      </c>
      <c r="F29" s="5">
        <f>F21*F25</f>
        <v>0</v>
      </c>
      <c r="G29" s="1"/>
      <c r="H29" s="30"/>
    </row>
    <row r="30" spans="2:8" ht="15.75" thickBot="1" x14ac:dyDescent="0.3">
      <c r="B30" s="28"/>
      <c r="C30" s="10"/>
      <c r="D30" s="3" t="s">
        <v>35</v>
      </c>
      <c r="E30" s="12">
        <v>0.21</v>
      </c>
      <c r="F30" s="40">
        <f>(F29*E30)+(F28*E30)+(F27*E30)</f>
        <v>-25.044599999999996</v>
      </c>
      <c r="G30" s="1"/>
      <c r="H30" s="30"/>
    </row>
    <row r="31" spans="2:8" x14ac:dyDescent="0.25">
      <c r="B31" s="28"/>
      <c r="C31" s="20" t="s">
        <v>34</v>
      </c>
      <c r="D31" s="17" t="s">
        <v>36</v>
      </c>
      <c r="E31" s="5" t="s">
        <v>19</v>
      </c>
      <c r="F31" s="51">
        <f>SUM(F27:F30)</f>
        <v>-144.30459999999999</v>
      </c>
      <c r="G31" s="1"/>
      <c r="H31" s="30"/>
    </row>
    <row r="32" spans="2:8" ht="15.75" thickBot="1" x14ac:dyDescent="0.3">
      <c r="B32" s="28"/>
      <c r="C32" s="1"/>
      <c r="D32" s="1"/>
      <c r="E32" s="5"/>
      <c r="F32" s="3"/>
      <c r="G32" s="1"/>
      <c r="H32" s="30"/>
    </row>
    <row r="33" spans="2:10" x14ac:dyDescent="0.25">
      <c r="B33" s="23" t="s">
        <v>0</v>
      </c>
      <c r="C33" s="24"/>
      <c r="D33" s="24"/>
      <c r="E33" s="25"/>
      <c r="F33" s="36" t="s">
        <v>21</v>
      </c>
      <c r="G33" s="24"/>
      <c r="H33" s="27" t="s">
        <v>39</v>
      </c>
    </row>
    <row r="34" spans="2:10" x14ac:dyDescent="0.25">
      <c r="B34" s="39" t="s">
        <v>55</v>
      </c>
      <c r="C34" s="16" t="s">
        <v>77</v>
      </c>
      <c r="D34" s="16" t="s">
        <v>23</v>
      </c>
      <c r="E34" s="5" t="s">
        <v>13</v>
      </c>
      <c r="F34" s="43"/>
      <c r="G34" s="1"/>
      <c r="H34" s="29" t="s">
        <v>78</v>
      </c>
    </row>
    <row r="35" spans="2:10" x14ac:dyDescent="0.25">
      <c r="B35" s="35"/>
      <c r="C35" s="16" t="s">
        <v>1</v>
      </c>
      <c r="D35" s="16" t="s">
        <v>23</v>
      </c>
      <c r="E35" s="5" t="s">
        <v>14</v>
      </c>
      <c r="F35" s="13">
        <v>0</v>
      </c>
      <c r="G35" s="1"/>
      <c r="H35" s="29" t="s">
        <v>4</v>
      </c>
    </row>
    <row r="36" spans="2:10" x14ac:dyDescent="0.25">
      <c r="B36" s="35"/>
      <c r="C36" s="2" t="s">
        <v>22</v>
      </c>
      <c r="D36" s="2" t="s">
        <v>23</v>
      </c>
      <c r="E36" s="6" t="s">
        <v>63</v>
      </c>
      <c r="F36" s="13">
        <v>131.58000000000001</v>
      </c>
      <c r="G36" s="1"/>
      <c r="H36" s="30" t="s">
        <v>38</v>
      </c>
      <c r="J36" s="8"/>
    </row>
    <row r="37" spans="2:10" x14ac:dyDescent="0.25">
      <c r="B37" s="35"/>
      <c r="C37" s="10" t="s">
        <v>40</v>
      </c>
      <c r="D37" s="2" t="s">
        <v>23</v>
      </c>
      <c r="E37" s="6" t="s">
        <v>83</v>
      </c>
      <c r="F37" s="5">
        <f>F34-F35+F36</f>
        <v>131.58000000000001</v>
      </c>
      <c r="G37" s="1"/>
      <c r="H37" s="30"/>
    </row>
    <row r="38" spans="2:10" x14ac:dyDescent="0.25">
      <c r="B38" s="35"/>
      <c r="C38" s="2"/>
      <c r="D38" s="2"/>
      <c r="E38" s="6"/>
      <c r="F38" s="1"/>
      <c r="G38" s="1"/>
      <c r="H38" s="30"/>
    </row>
    <row r="39" spans="2:10" x14ac:dyDescent="0.25">
      <c r="B39" s="39"/>
      <c r="C39" s="1"/>
      <c r="D39" s="1"/>
      <c r="E39" s="5"/>
      <c r="F39" s="14" t="s">
        <v>42</v>
      </c>
      <c r="G39" s="1"/>
      <c r="H39" s="30"/>
    </row>
    <row r="40" spans="2:10" ht="17.25" x14ac:dyDescent="0.25">
      <c r="B40" s="39" t="s">
        <v>2</v>
      </c>
      <c r="C40" s="16" t="s">
        <v>84</v>
      </c>
      <c r="D40" s="16" t="s">
        <v>23</v>
      </c>
      <c r="E40" s="5" t="s">
        <v>15</v>
      </c>
      <c r="F40" s="44"/>
      <c r="G40" s="1"/>
      <c r="H40" s="29" t="s">
        <v>43</v>
      </c>
    </row>
    <row r="41" spans="2:10" x14ac:dyDescent="0.25">
      <c r="B41" s="28"/>
      <c r="C41" s="3" t="s">
        <v>5</v>
      </c>
      <c r="D41" s="2" t="s">
        <v>23</v>
      </c>
      <c r="E41" s="5" t="s">
        <v>64</v>
      </c>
      <c r="F41" s="1">
        <v>0.18940000000000001</v>
      </c>
      <c r="G41" s="1"/>
      <c r="H41" s="30" t="s">
        <v>44</v>
      </c>
      <c r="J41" s="7"/>
    </row>
    <row r="42" spans="2:10" x14ac:dyDescent="0.25">
      <c r="B42" s="28"/>
      <c r="C42" s="3" t="s">
        <v>6</v>
      </c>
      <c r="D42" s="2" t="s">
        <v>23</v>
      </c>
      <c r="E42" s="5" t="s">
        <v>16</v>
      </c>
      <c r="F42" s="1">
        <v>4.5999999999999999E-3</v>
      </c>
      <c r="G42" s="1"/>
      <c r="H42" s="30" t="s">
        <v>45</v>
      </c>
      <c r="J42" s="7"/>
    </row>
    <row r="43" spans="2:10" x14ac:dyDescent="0.25">
      <c r="B43" s="28"/>
      <c r="C43" s="10" t="s">
        <v>46</v>
      </c>
      <c r="D43" s="2" t="s">
        <v>23</v>
      </c>
      <c r="E43" s="5" t="s">
        <v>65</v>
      </c>
      <c r="F43" s="19">
        <f>F40+F41+F42</f>
        <v>0.19400000000000001</v>
      </c>
      <c r="G43" s="1"/>
      <c r="H43" s="30"/>
    </row>
    <row r="44" spans="2:10" x14ac:dyDescent="0.25">
      <c r="B44" s="28"/>
      <c r="C44" s="10"/>
      <c r="D44" s="2"/>
      <c r="E44" s="5"/>
      <c r="F44" s="19"/>
      <c r="G44" s="1"/>
      <c r="H44" s="30"/>
    </row>
    <row r="45" spans="2:10" x14ac:dyDescent="0.25">
      <c r="B45" s="28"/>
      <c r="C45" s="3"/>
      <c r="D45" s="3"/>
      <c r="E45" s="5"/>
      <c r="F45" s="14" t="s">
        <v>48</v>
      </c>
      <c r="G45" s="1"/>
      <c r="H45" s="30"/>
    </row>
    <row r="46" spans="2:10" x14ac:dyDescent="0.25">
      <c r="B46" s="39" t="s">
        <v>62</v>
      </c>
      <c r="C46" s="10" t="s">
        <v>0</v>
      </c>
      <c r="D46" s="3" t="s">
        <v>48</v>
      </c>
      <c r="E46" s="5" t="s">
        <v>17</v>
      </c>
      <c r="F46" s="96"/>
      <c r="G46" s="1"/>
      <c r="H46" s="30" t="s">
        <v>47</v>
      </c>
    </row>
    <row r="47" spans="2:10" x14ac:dyDescent="0.25">
      <c r="B47" s="28"/>
      <c r="C47" s="3"/>
      <c r="D47" s="3"/>
      <c r="E47" s="5"/>
      <c r="F47" s="13"/>
      <c r="G47" s="1"/>
      <c r="H47" s="30"/>
    </row>
    <row r="48" spans="2:10" x14ac:dyDescent="0.25">
      <c r="B48" s="28"/>
      <c r="C48" s="10" t="s">
        <v>34</v>
      </c>
      <c r="D48" s="3" t="s">
        <v>23</v>
      </c>
      <c r="E48" s="5" t="s">
        <v>66</v>
      </c>
      <c r="F48" s="5">
        <f>(F43*F46)+F37</f>
        <v>131.58000000000001</v>
      </c>
      <c r="G48" s="1"/>
      <c r="H48" s="30"/>
    </row>
    <row r="49" spans="2:8" ht="15.75" thickBot="1" x14ac:dyDescent="0.3">
      <c r="B49" s="28"/>
      <c r="C49" s="10"/>
      <c r="D49" s="3" t="s">
        <v>35</v>
      </c>
      <c r="E49" s="12">
        <v>0.21</v>
      </c>
      <c r="F49" s="40">
        <f>F48*E49</f>
        <v>27.631800000000002</v>
      </c>
      <c r="G49" s="1"/>
      <c r="H49" s="30"/>
    </row>
    <row r="50" spans="2:8" x14ac:dyDescent="0.25">
      <c r="B50" s="28"/>
      <c r="C50" s="20" t="s">
        <v>34</v>
      </c>
      <c r="D50" s="17" t="s">
        <v>36</v>
      </c>
      <c r="E50" s="5" t="s">
        <v>18</v>
      </c>
      <c r="F50" s="50">
        <f>(F48*E49)+F48</f>
        <v>159.21180000000001</v>
      </c>
      <c r="G50" s="1"/>
      <c r="H50" s="30"/>
    </row>
    <row r="51" spans="2:8" ht="15.75" thickBot="1" x14ac:dyDescent="0.3">
      <c r="B51" s="28"/>
      <c r="C51" s="1"/>
      <c r="D51" s="1"/>
      <c r="E51" s="5"/>
      <c r="F51" s="1"/>
      <c r="G51" s="1"/>
      <c r="H51" s="30"/>
    </row>
    <row r="52" spans="2:8" x14ac:dyDescent="0.25">
      <c r="B52" s="23" t="s">
        <v>49</v>
      </c>
      <c r="C52" s="24"/>
      <c r="D52" s="24"/>
      <c r="E52" s="25"/>
      <c r="F52" s="36" t="s">
        <v>21</v>
      </c>
      <c r="G52" s="24"/>
      <c r="H52" s="47" t="s">
        <v>70</v>
      </c>
    </row>
    <row r="53" spans="2:8" x14ac:dyDescent="0.25">
      <c r="B53" s="28"/>
      <c r="C53" s="20" t="s">
        <v>50</v>
      </c>
      <c r="D53" s="17" t="s">
        <v>36</v>
      </c>
      <c r="E53" s="5" t="s">
        <v>67</v>
      </c>
      <c r="F53" s="52">
        <f>F31</f>
        <v>-144.30459999999999</v>
      </c>
      <c r="G53" s="5"/>
      <c r="H53" s="54">
        <f>F53/12</f>
        <v>-12.025383333333332</v>
      </c>
    </row>
    <row r="54" spans="2:8" ht="15.75" thickBot="1" x14ac:dyDescent="0.3">
      <c r="B54" s="28"/>
      <c r="C54" s="20" t="s">
        <v>51</v>
      </c>
      <c r="D54" s="17" t="s">
        <v>36</v>
      </c>
      <c r="E54" s="5" t="s">
        <v>73</v>
      </c>
      <c r="F54" s="53">
        <f>F50</f>
        <v>159.21180000000001</v>
      </c>
      <c r="G54" s="5"/>
      <c r="H54" s="55">
        <f>F54/12</f>
        <v>13.267650000000001</v>
      </c>
    </row>
    <row r="55" spans="2:8" x14ac:dyDescent="0.25">
      <c r="B55" s="28"/>
      <c r="C55" s="20" t="s">
        <v>34</v>
      </c>
      <c r="D55" s="17" t="s">
        <v>36</v>
      </c>
      <c r="E55" s="5" t="s">
        <v>68</v>
      </c>
      <c r="F55" s="51">
        <f>F54+F53</f>
        <v>14.907200000000017</v>
      </c>
      <c r="G55" s="5"/>
      <c r="H55" s="54">
        <f>F55/12</f>
        <v>1.2422666666666682</v>
      </c>
    </row>
    <row r="56" spans="2:8" x14ac:dyDescent="0.25">
      <c r="B56" s="28"/>
      <c r="C56" s="20"/>
      <c r="D56" s="17"/>
      <c r="E56" s="5"/>
      <c r="F56" s="42"/>
      <c r="G56" s="1"/>
      <c r="H56" s="45"/>
    </row>
    <row r="57" spans="2:8" x14ac:dyDescent="0.25">
      <c r="B57" s="28"/>
      <c r="C57" s="20" t="s">
        <v>74</v>
      </c>
      <c r="D57" s="17" t="s">
        <v>36</v>
      </c>
      <c r="E57" s="5" t="s">
        <v>71</v>
      </c>
      <c r="F57" s="42"/>
      <c r="G57" s="1"/>
      <c r="H57" s="97"/>
    </row>
    <row r="58" spans="2:8" x14ac:dyDescent="0.25">
      <c r="B58" s="28"/>
      <c r="C58" s="46" t="s">
        <v>75</v>
      </c>
      <c r="D58" s="17" t="s">
        <v>36</v>
      </c>
      <c r="E58" s="5" t="s">
        <v>72</v>
      </c>
      <c r="F58" s="51">
        <f>H58*12</f>
        <v>14.907200000000017</v>
      </c>
      <c r="G58" s="5"/>
      <c r="H58" s="54">
        <f>H55-H57</f>
        <v>1.2422666666666682</v>
      </c>
    </row>
    <row r="59" spans="2:8" ht="15.75" thickBot="1" x14ac:dyDescent="0.3">
      <c r="B59" s="31"/>
      <c r="C59" s="37"/>
      <c r="D59" s="38"/>
      <c r="E59" s="33"/>
      <c r="F59" s="41"/>
      <c r="G59" s="32"/>
      <c r="H59" s="34"/>
    </row>
    <row r="60" spans="2:8" x14ac:dyDescent="0.25">
      <c r="B60" t="s">
        <v>80</v>
      </c>
    </row>
    <row r="61" spans="2:8" x14ac:dyDescent="0.25">
      <c r="B61" t="s">
        <v>81</v>
      </c>
    </row>
  </sheetData>
  <mergeCells count="1">
    <mergeCell ref="E1:H1"/>
  </mergeCells>
  <pageMargins left="0.25" right="0.25" top="0.75" bottom="0.75" header="0.3" footer="0.3"/>
  <pageSetup paperSize="9" scale="82" orientation="portrait" r:id="rId1"/>
  <headerFooter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1"/>
  <sheetViews>
    <sheetView zoomScale="130" zoomScaleNormal="130" workbookViewId="0"/>
  </sheetViews>
  <sheetFormatPr defaultRowHeight="15" x14ac:dyDescent="0.25"/>
  <cols>
    <col min="1" max="1" width="3.7109375" customWidth="1"/>
    <col min="2" max="2" width="18.7109375" customWidth="1"/>
    <col min="3" max="3" width="24.85546875" customWidth="1"/>
    <col min="4" max="4" width="10.5703125" customWidth="1"/>
    <col min="5" max="5" width="10.28515625" style="4" bestFit="1" customWidth="1"/>
    <col min="7" max="7" width="3.140625" customWidth="1"/>
    <col min="8" max="8" width="17" bestFit="1" customWidth="1"/>
    <col min="9" max="9" width="3.7109375" customWidth="1"/>
    <col min="10" max="10" width="8" bestFit="1" customWidth="1"/>
  </cols>
  <sheetData>
    <row r="1" spans="2:8" ht="21.75" thickBot="1" x14ac:dyDescent="0.4">
      <c r="B1" s="22" t="s">
        <v>52</v>
      </c>
      <c r="E1" s="99" t="s">
        <v>69</v>
      </c>
      <c r="F1" s="100"/>
      <c r="G1" s="100"/>
      <c r="H1" s="101"/>
    </row>
    <row r="2" spans="2:8" x14ac:dyDescent="0.25">
      <c r="B2" t="s">
        <v>76</v>
      </c>
    </row>
    <row r="4" spans="2:8" x14ac:dyDescent="0.25">
      <c r="B4" s="15" t="s">
        <v>20</v>
      </c>
      <c r="C4" s="21"/>
    </row>
    <row r="5" spans="2:8" x14ac:dyDescent="0.25">
      <c r="B5" s="21" t="s">
        <v>53</v>
      </c>
      <c r="C5" s="21"/>
    </row>
    <row r="6" spans="2:8" x14ac:dyDescent="0.25">
      <c r="B6" s="21" t="s">
        <v>54</v>
      </c>
      <c r="C6" s="21"/>
    </row>
    <row r="7" spans="2:8" ht="15.75" thickBot="1" x14ac:dyDescent="0.3"/>
    <row r="8" spans="2:8" x14ac:dyDescent="0.25">
      <c r="B8" s="23" t="s">
        <v>7</v>
      </c>
      <c r="C8" s="24"/>
      <c r="D8" s="24"/>
      <c r="E8" s="25"/>
      <c r="F8" s="26" t="s">
        <v>21</v>
      </c>
      <c r="G8" s="24"/>
      <c r="H8" s="27" t="s">
        <v>39</v>
      </c>
    </row>
    <row r="9" spans="2:8" x14ac:dyDescent="0.25">
      <c r="B9" s="39" t="s">
        <v>55</v>
      </c>
      <c r="C9" s="16" t="s">
        <v>77</v>
      </c>
      <c r="D9" s="16" t="s">
        <v>85</v>
      </c>
      <c r="E9" s="5" t="s">
        <v>8</v>
      </c>
      <c r="F9" s="43"/>
      <c r="G9" s="1"/>
      <c r="H9" s="29" t="s">
        <v>86</v>
      </c>
    </row>
    <row r="10" spans="2:8" x14ac:dyDescent="0.25">
      <c r="B10" s="28"/>
      <c r="C10" s="16" t="s">
        <v>1</v>
      </c>
      <c r="D10" s="16" t="s">
        <v>85</v>
      </c>
      <c r="E10" s="5" t="s">
        <v>9</v>
      </c>
      <c r="F10" s="43"/>
      <c r="G10" s="1"/>
      <c r="H10" s="29" t="s">
        <v>87</v>
      </c>
    </row>
    <row r="11" spans="2:8" ht="17.25" x14ac:dyDescent="0.25">
      <c r="B11" s="28"/>
      <c r="C11" s="2" t="s">
        <v>79</v>
      </c>
      <c r="D11" s="2" t="s">
        <v>85</v>
      </c>
      <c r="E11" s="6" t="s">
        <v>10</v>
      </c>
      <c r="F11" s="11">
        <v>241.23</v>
      </c>
      <c r="G11" s="1"/>
      <c r="H11" s="30" t="s">
        <v>88</v>
      </c>
    </row>
    <row r="12" spans="2:8" x14ac:dyDescent="0.25">
      <c r="B12" s="28"/>
      <c r="C12" s="49" t="s">
        <v>82</v>
      </c>
      <c r="D12" s="2" t="s">
        <v>85</v>
      </c>
      <c r="E12" s="6" t="s">
        <v>56</v>
      </c>
      <c r="F12" s="11">
        <v>385.53</v>
      </c>
      <c r="G12" s="1"/>
      <c r="H12" s="30" t="s">
        <v>89</v>
      </c>
    </row>
    <row r="13" spans="2:8" x14ac:dyDescent="0.25">
      <c r="B13" s="28"/>
      <c r="C13" s="9" t="s">
        <v>31</v>
      </c>
      <c r="D13" s="2" t="s">
        <v>85</v>
      </c>
      <c r="E13" s="6" t="s">
        <v>57</v>
      </c>
      <c r="F13" s="5">
        <f>F9-F10+F11-F12</f>
        <v>-144.29999999999998</v>
      </c>
      <c r="G13" s="1"/>
      <c r="H13" s="30"/>
    </row>
    <row r="14" spans="2:8" x14ac:dyDescent="0.25">
      <c r="B14" s="28"/>
      <c r="C14" s="2"/>
      <c r="D14" s="2"/>
      <c r="E14" s="6"/>
      <c r="F14" s="3"/>
      <c r="G14" s="1"/>
      <c r="H14" s="30"/>
    </row>
    <row r="15" spans="2:8" x14ac:dyDescent="0.25">
      <c r="B15" s="28"/>
      <c r="C15" s="1"/>
      <c r="D15" s="1"/>
      <c r="E15" s="5"/>
      <c r="F15" s="18" t="s">
        <v>27</v>
      </c>
      <c r="G15" s="1"/>
      <c r="H15" s="30"/>
    </row>
    <row r="16" spans="2:8" x14ac:dyDescent="0.25">
      <c r="B16" s="39" t="s">
        <v>2</v>
      </c>
      <c r="C16" s="16" t="s">
        <v>101</v>
      </c>
      <c r="D16" s="16" t="s">
        <v>85</v>
      </c>
      <c r="E16" s="5" t="s">
        <v>97</v>
      </c>
      <c r="F16" s="43"/>
      <c r="G16" s="1"/>
      <c r="H16" s="29" t="s">
        <v>28</v>
      </c>
    </row>
    <row r="17" spans="2:8" x14ac:dyDescent="0.25">
      <c r="B17" s="39"/>
      <c r="C17" s="16" t="s">
        <v>102</v>
      </c>
      <c r="D17" s="16" t="s">
        <v>85</v>
      </c>
      <c r="E17" s="5" t="s">
        <v>98</v>
      </c>
      <c r="F17" s="43"/>
      <c r="G17" s="1"/>
      <c r="H17" s="29" t="s">
        <v>100</v>
      </c>
    </row>
    <row r="18" spans="2:8" x14ac:dyDescent="0.25">
      <c r="B18" s="28"/>
      <c r="C18" s="3" t="s">
        <v>5</v>
      </c>
      <c r="D18" s="2" t="s">
        <v>85</v>
      </c>
      <c r="E18" s="5" t="s">
        <v>58</v>
      </c>
      <c r="F18" s="11">
        <v>0.1434</v>
      </c>
      <c r="G18" s="1"/>
      <c r="H18" s="30" t="s">
        <v>91</v>
      </c>
    </row>
    <row r="19" spans="2:8" x14ac:dyDescent="0.25">
      <c r="B19" s="28"/>
      <c r="C19" s="3" t="s">
        <v>6</v>
      </c>
      <c r="D19" s="2" t="s">
        <v>85</v>
      </c>
      <c r="E19" s="5" t="s">
        <v>12</v>
      </c>
      <c r="F19" s="11">
        <v>2.8E-3</v>
      </c>
      <c r="G19" s="1"/>
      <c r="H19" s="30" t="s">
        <v>92</v>
      </c>
    </row>
    <row r="20" spans="2:8" x14ac:dyDescent="0.25">
      <c r="B20" s="28"/>
      <c r="C20" s="10" t="s">
        <v>103</v>
      </c>
      <c r="D20" s="2" t="s">
        <v>85</v>
      </c>
      <c r="E20" s="5" t="s">
        <v>114</v>
      </c>
      <c r="F20" s="5">
        <f>F18+F19+F16</f>
        <v>0.1462</v>
      </c>
      <c r="G20" s="1"/>
      <c r="H20" s="30"/>
    </row>
    <row r="21" spans="2:8" x14ac:dyDescent="0.25">
      <c r="B21" s="28"/>
      <c r="C21" s="10" t="s">
        <v>104</v>
      </c>
      <c r="D21" s="2" t="s">
        <v>85</v>
      </c>
      <c r="E21" s="5" t="s">
        <v>115</v>
      </c>
      <c r="F21" s="5">
        <f>F19+F18+F17</f>
        <v>0.1462</v>
      </c>
      <c r="G21" s="1"/>
      <c r="H21" s="30"/>
    </row>
    <row r="22" spans="2:8" x14ac:dyDescent="0.25">
      <c r="B22" s="28"/>
      <c r="C22" s="10"/>
      <c r="D22" s="3"/>
      <c r="E22" s="5"/>
      <c r="F22" s="5"/>
      <c r="G22" s="1"/>
      <c r="H22" s="30"/>
    </row>
    <row r="23" spans="2:8" x14ac:dyDescent="0.25">
      <c r="B23" s="28"/>
      <c r="C23" s="10"/>
      <c r="D23" s="3"/>
      <c r="E23" s="5"/>
      <c r="F23" s="18" t="s">
        <v>37</v>
      </c>
      <c r="G23" s="1"/>
      <c r="H23" s="30"/>
    </row>
    <row r="24" spans="2:8" x14ac:dyDescent="0.25">
      <c r="B24" s="39" t="s">
        <v>62</v>
      </c>
      <c r="C24" s="10" t="s">
        <v>105</v>
      </c>
      <c r="D24" s="3" t="s">
        <v>33</v>
      </c>
      <c r="E24" s="5" t="s">
        <v>107</v>
      </c>
      <c r="F24" s="43"/>
      <c r="G24" s="1"/>
      <c r="H24" s="30" t="s">
        <v>109</v>
      </c>
    </row>
    <row r="25" spans="2:8" x14ac:dyDescent="0.25">
      <c r="B25" s="39" t="s">
        <v>62</v>
      </c>
      <c r="C25" s="10" t="s">
        <v>106</v>
      </c>
      <c r="D25" s="3" t="s">
        <v>33</v>
      </c>
      <c r="E25" s="5" t="s">
        <v>108</v>
      </c>
      <c r="F25" s="43"/>
      <c r="G25" s="1"/>
      <c r="H25" s="30" t="s">
        <v>109</v>
      </c>
    </row>
    <row r="26" spans="2:8" x14ac:dyDescent="0.25">
      <c r="B26" s="39"/>
      <c r="C26" s="10"/>
      <c r="D26" s="3"/>
      <c r="E26" s="5"/>
      <c r="F26" s="5"/>
      <c r="G26" s="1"/>
      <c r="H26" s="30"/>
    </row>
    <row r="27" spans="2:8" x14ac:dyDescent="0.25">
      <c r="B27" s="39"/>
      <c r="C27" s="10" t="s">
        <v>112</v>
      </c>
      <c r="D27" s="2" t="s">
        <v>85</v>
      </c>
      <c r="E27" s="5" t="s">
        <v>113</v>
      </c>
      <c r="F27" s="5">
        <f>F13</f>
        <v>-144.29999999999998</v>
      </c>
      <c r="G27" s="1"/>
      <c r="H27" s="30"/>
    </row>
    <row r="28" spans="2:8" x14ac:dyDescent="0.25">
      <c r="B28" s="28"/>
      <c r="C28" s="10" t="s">
        <v>110</v>
      </c>
      <c r="D28" s="2" t="s">
        <v>85</v>
      </c>
      <c r="E28" s="5" t="s">
        <v>117</v>
      </c>
      <c r="F28" s="5">
        <f>F20*F24</f>
        <v>0</v>
      </c>
      <c r="G28" s="1"/>
      <c r="H28" s="30"/>
    </row>
    <row r="29" spans="2:8" x14ac:dyDescent="0.25">
      <c r="B29" s="28"/>
      <c r="C29" s="10" t="s">
        <v>111</v>
      </c>
      <c r="D29" s="2" t="s">
        <v>85</v>
      </c>
      <c r="E29" s="5" t="s">
        <v>116</v>
      </c>
      <c r="F29" s="5">
        <f>F21*F25</f>
        <v>0</v>
      </c>
      <c r="G29" s="1"/>
      <c r="H29" s="30"/>
    </row>
    <row r="30" spans="2:8" ht="15.75" thickBot="1" x14ac:dyDescent="0.3">
      <c r="B30" s="28"/>
      <c r="C30" s="10"/>
      <c r="D30" s="3"/>
      <c r="E30" s="12"/>
      <c r="F30" s="40"/>
      <c r="G30" s="1"/>
      <c r="H30" s="30"/>
    </row>
    <row r="31" spans="2:8" x14ac:dyDescent="0.25">
      <c r="B31" s="28"/>
      <c r="C31" s="20" t="s">
        <v>34</v>
      </c>
      <c r="D31" s="17" t="s">
        <v>36</v>
      </c>
      <c r="E31" s="5" t="s">
        <v>19</v>
      </c>
      <c r="F31" s="51">
        <f>SUM(F27:F30)</f>
        <v>-144.29999999999998</v>
      </c>
      <c r="G31" s="1"/>
      <c r="H31" s="30"/>
    </row>
    <row r="32" spans="2:8" ht="15.75" thickBot="1" x14ac:dyDescent="0.3">
      <c r="B32" s="28"/>
      <c r="C32" s="1"/>
      <c r="D32" s="1"/>
      <c r="E32" s="5"/>
      <c r="F32" s="3"/>
      <c r="G32" s="1"/>
      <c r="H32" s="30"/>
    </row>
    <row r="33" spans="2:8" x14ac:dyDescent="0.25">
      <c r="B33" s="23" t="s">
        <v>0</v>
      </c>
      <c r="C33" s="24"/>
      <c r="D33" s="24"/>
      <c r="E33" s="25"/>
      <c r="F33" s="36" t="s">
        <v>21</v>
      </c>
      <c r="G33" s="24"/>
      <c r="H33" s="27" t="s">
        <v>39</v>
      </c>
    </row>
    <row r="34" spans="2:8" x14ac:dyDescent="0.25">
      <c r="B34" s="39" t="s">
        <v>55</v>
      </c>
      <c r="C34" s="16" t="s">
        <v>77</v>
      </c>
      <c r="D34" s="16" t="s">
        <v>85</v>
      </c>
      <c r="E34" s="5" t="s">
        <v>13</v>
      </c>
      <c r="F34" s="43"/>
      <c r="G34" s="1"/>
      <c r="H34" s="29" t="s">
        <v>86</v>
      </c>
    </row>
    <row r="35" spans="2:8" x14ac:dyDescent="0.25">
      <c r="B35" s="35"/>
      <c r="C35" s="16" t="s">
        <v>1</v>
      </c>
      <c r="D35" s="16" t="s">
        <v>85</v>
      </c>
      <c r="E35" s="5" t="s">
        <v>14</v>
      </c>
      <c r="F35" s="13">
        <v>0</v>
      </c>
      <c r="G35" s="1"/>
      <c r="H35" s="29" t="s">
        <v>4</v>
      </c>
    </row>
    <row r="36" spans="2:8" x14ac:dyDescent="0.25">
      <c r="B36" s="35"/>
      <c r="C36" s="2" t="s">
        <v>22</v>
      </c>
      <c r="D36" s="2" t="s">
        <v>85</v>
      </c>
      <c r="E36" s="6" t="s">
        <v>63</v>
      </c>
      <c r="F36" s="13">
        <v>159.21</v>
      </c>
      <c r="G36" s="1"/>
      <c r="H36" s="30" t="s">
        <v>93</v>
      </c>
    </row>
    <row r="37" spans="2:8" x14ac:dyDescent="0.25">
      <c r="B37" s="35"/>
      <c r="C37" s="10" t="s">
        <v>40</v>
      </c>
      <c r="D37" s="2" t="s">
        <v>85</v>
      </c>
      <c r="E37" s="6" t="s">
        <v>83</v>
      </c>
      <c r="F37" s="5">
        <f>F34-F35+F36</f>
        <v>159.21</v>
      </c>
      <c r="G37" s="1"/>
      <c r="H37" s="30"/>
    </row>
    <row r="38" spans="2:8" x14ac:dyDescent="0.25">
      <c r="B38" s="35"/>
      <c r="C38" s="2"/>
      <c r="D38" s="2"/>
      <c r="E38" s="6"/>
      <c r="F38" s="1"/>
      <c r="G38" s="1"/>
      <c r="H38" s="30"/>
    </row>
    <row r="39" spans="2:8" x14ac:dyDescent="0.25">
      <c r="B39" s="39"/>
      <c r="C39" s="1"/>
      <c r="D39" s="1"/>
      <c r="E39" s="5"/>
      <c r="F39" s="14" t="s">
        <v>42</v>
      </c>
      <c r="G39" s="1"/>
      <c r="H39" s="30"/>
    </row>
    <row r="40" spans="2:8" ht="17.25" x14ac:dyDescent="0.25">
      <c r="B40" s="39" t="s">
        <v>2</v>
      </c>
      <c r="C40" s="16" t="s">
        <v>84</v>
      </c>
      <c r="D40" s="16" t="s">
        <v>85</v>
      </c>
      <c r="E40" s="5" t="s">
        <v>15</v>
      </c>
      <c r="F40" s="44"/>
      <c r="G40" s="1"/>
      <c r="H40" s="29" t="s">
        <v>94</v>
      </c>
    </row>
    <row r="41" spans="2:8" x14ac:dyDescent="0.25">
      <c r="B41" s="28"/>
      <c r="C41" s="3" t="s">
        <v>5</v>
      </c>
      <c r="D41" s="2" t="s">
        <v>85</v>
      </c>
      <c r="E41" s="5" t="s">
        <v>64</v>
      </c>
      <c r="F41" s="1">
        <v>0.22919999999999999</v>
      </c>
      <c r="G41" s="1"/>
      <c r="H41" s="30" t="s">
        <v>95</v>
      </c>
    </row>
    <row r="42" spans="2:8" x14ac:dyDescent="0.25">
      <c r="B42" s="28"/>
      <c r="C42" s="3" t="s">
        <v>6</v>
      </c>
      <c r="D42" s="2" t="s">
        <v>85</v>
      </c>
      <c r="E42" s="5" t="s">
        <v>16</v>
      </c>
      <c r="F42" s="1">
        <v>5.5999999999999999E-3</v>
      </c>
      <c r="G42" s="1"/>
      <c r="H42" s="30" t="s">
        <v>96</v>
      </c>
    </row>
    <row r="43" spans="2:8" x14ac:dyDescent="0.25">
      <c r="B43" s="28"/>
      <c r="C43" s="10" t="s">
        <v>46</v>
      </c>
      <c r="D43" s="2" t="s">
        <v>85</v>
      </c>
      <c r="E43" s="5" t="s">
        <v>65</v>
      </c>
      <c r="F43" s="19">
        <f>F40+F41+F42</f>
        <v>0.23479999999999998</v>
      </c>
      <c r="G43" s="1"/>
      <c r="H43" s="30"/>
    </row>
    <row r="44" spans="2:8" x14ac:dyDescent="0.25">
      <c r="B44" s="28"/>
      <c r="C44" s="10"/>
      <c r="D44" s="2"/>
      <c r="E44" s="5"/>
      <c r="F44" s="19"/>
      <c r="G44" s="1"/>
      <c r="H44" s="30"/>
    </row>
    <row r="45" spans="2:8" x14ac:dyDescent="0.25">
      <c r="B45" s="28"/>
      <c r="C45" s="3"/>
      <c r="D45" s="3"/>
      <c r="E45" s="5"/>
      <c r="F45" s="14" t="s">
        <v>48</v>
      </c>
      <c r="G45" s="1"/>
      <c r="H45" s="30"/>
    </row>
    <row r="46" spans="2:8" x14ac:dyDescent="0.25">
      <c r="B46" s="39" t="s">
        <v>62</v>
      </c>
      <c r="C46" s="10" t="s">
        <v>0</v>
      </c>
      <c r="D46" s="3" t="s">
        <v>48</v>
      </c>
      <c r="E46" s="5" t="s">
        <v>17</v>
      </c>
      <c r="F46" s="44"/>
      <c r="G46" s="1"/>
      <c r="H46" s="30" t="s">
        <v>47</v>
      </c>
    </row>
    <row r="47" spans="2:8" x14ac:dyDescent="0.25">
      <c r="B47" s="28"/>
      <c r="C47" s="3"/>
      <c r="D47" s="3"/>
      <c r="E47" s="5"/>
      <c r="F47" s="13"/>
      <c r="G47" s="1"/>
      <c r="H47" s="30"/>
    </row>
    <row r="48" spans="2:8" x14ac:dyDescent="0.25">
      <c r="B48" s="28"/>
      <c r="C48" s="10" t="s">
        <v>34</v>
      </c>
      <c r="D48" s="2" t="s">
        <v>85</v>
      </c>
      <c r="E48" s="5" t="s">
        <v>66</v>
      </c>
      <c r="F48" s="5">
        <f>(F43*F46)+F37</f>
        <v>159.21</v>
      </c>
      <c r="G48" s="1"/>
      <c r="H48" s="30"/>
    </row>
    <row r="49" spans="2:8" ht="15.75" thickBot="1" x14ac:dyDescent="0.3">
      <c r="B49" s="28"/>
      <c r="C49" s="10"/>
      <c r="D49" s="3"/>
      <c r="E49" s="12"/>
      <c r="F49" s="40"/>
      <c r="G49" s="1"/>
      <c r="H49" s="30"/>
    </row>
    <row r="50" spans="2:8" x14ac:dyDescent="0.25">
      <c r="B50" s="28"/>
      <c r="C50" s="20" t="s">
        <v>34</v>
      </c>
      <c r="D50" s="17" t="s">
        <v>36</v>
      </c>
      <c r="E50" s="5" t="s">
        <v>18</v>
      </c>
      <c r="F50" s="51">
        <f>(F48*E49)+F48</f>
        <v>159.21</v>
      </c>
      <c r="G50" s="1"/>
      <c r="H50" s="30"/>
    </row>
    <row r="51" spans="2:8" ht="15.75" thickBot="1" x14ac:dyDescent="0.3">
      <c r="B51" s="28"/>
      <c r="C51" s="1"/>
      <c r="D51" s="1"/>
      <c r="E51" s="5"/>
      <c r="F51" s="1"/>
      <c r="G51" s="1"/>
      <c r="H51" s="30"/>
    </row>
    <row r="52" spans="2:8" x14ac:dyDescent="0.25">
      <c r="B52" s="23" t="s">
        <v>49</v>
      </c>
      <c r="C52" s="24"/>
      <c r="D52" s="24"/>
      <c r="E52" s="25"/>
      <c r="F52" s="36" t="s">
        <v>21</v>
      </c>
      <c r="G52" s="24"/>
      <c r="H52" s="47" t="s">
        <v>70</v>
      </c>
    </row>
    <row r="53" spans="2:8" x14ac:dyDescent="0.25">
      <c r="B53" s="28"/>
      <c r="C53" s="20" t="s">
        <v>50</v>
      </c>
      <c r="D53" s="17" t="s">
        <v>36</v>
      </c>
      <c r="E53" s="5" t="s">
        <v>67</v>
      </c>
      <c r="F53" s="52">
        <f>F31</f>
        <v>-144.29999999999998</v>
      </c>
      <c r="G53" s="5"/>
      <c r="H53" s="54">
        <f>F53/12</f>
        <v>-12.024999999999999</v>
      </c>
    </row>
    <row r="54" spans="2:8" ht="15.75" thickBot="1" x14ac:dyDescent="0.3">
      <c r="B54" s="28"/>
      <c r="C54" s="20" t="s">
        <v>51</v>
      </c>
      <c r="D54" s="17" t="s">
        <v>36</v>
      </c>
      <c r="E54" s="5" t="s">
        <v>73</v>
      </c>
      <c r="F54" s="53">
        <f>F50</f>
        <v>159.21</v>
      </c>
      <c r="G54" s="5"/>
      <c r="H54" s="55">
        <f>F54/12</f>
        <v>13.2675</v>
      </c>
    </row>
    <row r="55" spans="2:8" x14ac:dyDescent="0.25">
      <c r="B55" s="28"/>
      <c r="C55" s="20" t="s">
        <v>34</v>
      </c>
      <c r="D55" s="17" t="s">
        <v>36</v>
      </c>
      <c r="E55" s="5" t="s">
        <v>68</v>
      </c>
      <c r="F55" s="51">
        <f>F54+F53</f>
        <v>14.910000000000025</v>
      </c>
      <c r="G55" s="5"/>
      <c r="H55" s="54">
        <f>F55/12</f>
        <v>1.2425000000000022</v>
      </c>
    </row>
    <row r="56" spans="2:8" x14ac:dyDescent="0.25">
      <c r="B56" s="28"/>
      <c r="C56" s="20"/>
      <c r="D56" s="17"/>
      <c r="E56" s="5"/>
      <c r="F56" s="42"/>
      <c r="G56" s="1"/>
      <c r="H56" s="45"/>
    </row>
    <row r="57" spans="2:8" x14ac:dyDescent="0.25">
      <c r="B57" s="28"/>
      <c r="C57" s="20" t="s">
        <v>74</v>
      </c>
      <c r="D57" s="17" t="s">
        <v>36</v>
      </c>
      <c r="E57" s="5" t="s">
        <v>71</v>
      </c>
      <c r="F57" s="42"/>
      <c r="G57" s="1"/>
      <c r="H57" s="48"/>
    </row>
    <row r="58" spans="2:8" x14ac:dyDescent="0.25">
      <c r="B58" s="28"/>
      <c r="C58" s="46" t="s">
        <v>75</v>
      </c>
      <c r="D58" s="17" t="s">
        <v>36</v>
      </c>
      <c r="E58" s="5" t="s">
        <v>72</v>
      </c>
      <c r="F58" s="51">
        <f>H58*12</f>
        <v>14.910000000000025</v>
      </c>
      <c r="G58" s="5"/>
      <c r="H58" s="54">
        <f>H55-H57</f>
        <v>1.2425000000000022</v>
      </c>
    </row>
    <row r="59" spans="2:8" ht="15.75" thickBot="1" x14ac:dyDescent="0.3">
      <c r="B59" s="31"/>
      <c r="C59" s="37"/>
      <c r="D59" s="38"/>
      <c r="E59" s="33"/>
      <c r="F59" s="41"/>
      <c r="G59" s="32"/>
      <c r="H59" s="34"/>
    </row>
    <row r="60" spans="2:8" x14ac:dyDescent="0.25">
      <c r="B60" t="s">
        <v>80</v>
      </c>
    </row>
    <row r="61" spans="2:8" x14ac:dyDescent="0.25">
      <c r="B61" t="s">
        <v>81</v>
      </c>
    </row>
  </sheetData>
  <mergeCells count="1">
    <mergeCell ref="E1:H1"/>
  </mergeCells>
  <pageMargins left="0.25" right="0.25" top="0.75" bottom="0.75" header="0.3" footer="0.3"/>
  <pageSetup paperSize="9" scale="82" orientation="portrait" r:id="rId1"/>
  <headerFoot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opLeftCell="A4" zoomScale="130" zoomScaleNormal="130" workbookViewId="0">
      <selection activeCell="F13" sqref="F13"/>
    </sheetView>
  </sheetViews>
  <sheetFormatPr defaultRowHeight="15" x14ac:dyDescent="0.25"/>
  <cols>
    <col min="1" max="1" width="3.140625" customWidth="1"/>
    <col min="2" max="2" width="7.42578125" customWidth="1"/>
    <col min="4" max="4" width="13.42578125" customWidth="1"/>
    <col min="5" max="5" width="13.5703125" customWidth="1"/>
    <col min="6" max="6" width="13" customWidth="1"/>
    <col min="7" max="7" width="9.7109375" bestFit="1" customWidth="1"/>
    <col min="8" max="8" width="13.42578125" bestFit="1" customWidth="1"/>
    <col min="9" max="9" width="16.28515625" bestFit="1" customWidth="1"/>
    <col min="10" max="10" width="11.42578125" bestFit="1" customWidth="1"/>
    <col min="12" max="12" width="4.42578125" customWidth="1"/>
  </cols>
  <sheetData>
    <row r="1" spans="2:13" ht="23.25" x14ac:dyDescent="0.35">
      <c r="B1" s="56" t="s">
        <v>142</v>
      </c>
      <c r="D1" s="1"/>
      <c r="F1" s="1"/>
      <c r="H1" s="93"/>
      <c r="J1" s="1"/>
      <c r="K1" s="57"/>
      <c r="L1" s="1"/>
      <c r="M1" s="1"/>
    </row>
    <row r="2" spans="2:13" ht="15.75" thickBot="1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8.75" x14ac:dyDescent="0.3">
      <c r="B3" s="58" t="s">
        <v>7</v>
      </c>
      <c r="C3" s="24"/>
      <c r="D3" s="24" t="s">
        <v>118</v>
      </c>
      <c r="E3" s="24"/>
      <c r="F3" s="24"/>
      <c r="G3" s="24"/>
      <c r="H3" s="24"/>
      <c r="I3" s="24"/>
      <c r="J3" s="24"/>
      <c r="K3" s="59"/>
      <c r="M3" s="1"/>
    </row>
    <row r="4" spans="2:13" x14ac:dyDescent="0.25">
      <c r="B4" s="102" t="s">
        <v>119</v>
      </c>
      <c r="C4" s="103"/>
      <c r="D4" s="1">
        <v>1</v>
      </c>
      <c r="E4" s="1" t="s">
        <v>120</v>
      </c>
      <c r="F4" s="1" t="s">
        <v>121</v>
      </c>
      <c r="G4" s="1"/>
      <c r="H4" s="1"/>
      <c r="I4" s="1"/>
      <c r="J4" s="1"/>
      <c r="K4" s="30"/>
      <c r="M4" s="1"/>
    </row>
    <row r="5" spans="2:13" x14ac:dyDescent="0.25">
      <c r="B5" s="102"/>
      <c r="C5" s="103"/>
      <c r="D5" s="1">
        <v>2</v>
      </c>
      <c r="E5" s="1" t="s">
        <v>122</v>
      </c>
      <c r="F5" s="1" t="s">
        <v>123</v>
      </c>
      <c r="G5" s="1"/>
      <c r="H5" s="1"/>
      <c r="I5" s="1"/>
      <c r="J5" s="1"/>
      <c r="K5" s="30"/>
      <c r="M5" s="1"/>
    </row>
    <row r="6" spans="2:13" x14ac:dyDescent="0.25">
      <c r="B6" s="28"/>
      <c r="C6" s="1"/>
      <c r="D6" s="1">
        <v>3</v>
      </c>
      <c r="E6" s="1" t="s">
        <v>124</v>
      </c>
      <c r="F6" s="1" t="s">
        <v>125</v>
      </c>
      <c r="G6" s="1"/>
      <c r="H6" s="1"/>
      <c r="I6" s="1"/>
      <c r="J6" s="1"/>
      <c r="K6" s="30"/>
      <c r="M6" s="1"/>
    </row>
    <row r="7" spans="2:13" x14ac:dyDescent="0.25">
      <c r="B7" s="28"/>
      <c r="C7" s="1"/>
      <c r="D7" s="60" t="s">
        <v>126</v>
      </c>
      <c r="E7" s="1"/>
      <c r="F7" s="61" t="s">
        <v>127</v>
      </c>
      <c r="G7" s="1"/>
      <c r="H7" s="1"/>
      <c r="I7" s="1"/>
      <c r="J7" s="1"/>
      <c r="K7" s="30"/>
      <c r="L7" s="1"/>
      <c r="M7" s="1"/>
    </row>
    <row r="8" spans="2:13" x14ac:dyDescent="0.25">
      <c r="B8" s="28"/>
      <c r="C8" s="1"/>
      <c r="D8" s="60" t="s">
        <v>21</v>
      </c>
      <c r="E8" s="1"/>
      <c r="F8" s="63" t="s">
        <v>120</v>
      </c>
      <c r="G8" s="63" t="s">
        <v>128</v>
      </c>
      <c r="H8" s="63" t="s">
        <v>129</v>
      </c>
      <c r="I8" s="63" t="s">
        <v>130</v>
      </c>
      <c r="J8" s="63" t="s">
        <v>124</v>
      </c>
      <c r="K8" s="30"/>
      <c r="L8" s="1"/>
      <c r="M8" s="1"/>
    </row>
    <row r="9" spans="2:13" x14ac:dyDescent="0.25">
      <c r="B9" s="28"/>
      <c r="C9" s="64">
        <v>42005</v>
      </c>
      <c r="D9" s="65">
        <v>188.12100000000001</v>
      </c>
      <c r="E9" s="1"/>
      <c r="F9" s="62"/>
      <c r="G9" s="62"/>
      <c r="H9" s="62"/>
      <c r="I9" s="62"/>
      <c r="J9" s="62"/>
      <c r="K9" s="30"/>
      <c r="L9" s="1"/>
      <c r="M9" s="1"/>
    </row>
    <row r="10" spans="2:13" x14ac:dyDescent="0.25">
      <c r="B10" s="28"/>
      <c r="C10" s="64">
        <v>41640</v>
      </c>
      <c r="D10" s="69">
        <v>199.363</v>
      </c>
      <c r="E10" s="1"/>
      <c r="F10" s="62"/>
      <c r="G10" s="62"/>
      <c r="H10" s="62"/>
      <c r="I10" s="62"/>
      <c r="J10" s="62"/>
      <c r="K10" s="30"/>
      <c r="L10" s="1"/>
      <c r="M10" s="1"/>
    </row>
    <row r="11" spans="2:13" x14ac:dyDescent="0.25">
      <c r="B11" s="28"/>
      <c r="C11" s="64">
        <v>41487</v>
      </c>
      <c r="D11" s="62">
        <v>198.45050000000001</v>
      </c>
      <c r="E11" s="1"/>
      <c r="F11" s="62"/>
      <c r="G11" s="62"/>
      <c r="H11" s="62"/>
      <c r="I11" s="62"/>
      <c r="J11" s="62"/>
      <c r="K11" s="30"/>
      <c r="L11" s="1"/>
      <c r="M11" s="1"/>
    </row>
    <row r="12" spans="2:13" x14ac:dyDescent="0.25">
      <c r="B12" s="28"/>
      <c r="C12" s="64">
        <v>41275</v>
      </c>
      <c r="D12" s="66">
        <f>F12+G12+H12+I12+J12</f>
        <v>198.52249999999998</v>
      </c>
      <c r="E12" s="1"/>
      <c r="F12" s="94">
        <v>34.200000000000003</v>
      </c>
      <c r="G12" s="94">
        <v>18</v>
      </c>
      <c r="H12" s="94">
        <v>124.88</v>
      </c>
      <c r="I12" s="66">
        <v>4.1624999999999996</v>
      </c>
      <c r="J12" s="62">
        <v>17.28</v>
      </c>
      <c r="K12" s="30"/>
      <c r="L12" s="1"/>
      <c r="M12" s="1"/>
    </row>
    <row r="13" spans="2:13" x14ac:dyDescent="0.25">
      <c r="B13" s="28"/>
      <c r="C13" s="64">
        <v>41183</v>
      </c>
      <c r="D13" s="66">
        <f t="shared" ref="D13:D15" si="0">F13+G13+H13+I13+J13</f>
        <v>195.64249999999998</v>
      </c>
      <c r="E13" s="1"/>
      <c r="F13" s="94">
        <v>29.3</v>
      </c>
      <c r="G13" s="94">
        <v>18</v>
      </c>
      <c r="H13" s="94">
        <v>117.8</v>
      </c>
      <c r="I13" s="62">
        <v>4.1624999999999996</v>
      </c>
      <c r="J13" s="62">
        <v>26.38</v>
      </c>
      <c r="K13" s="30"/>
      <c r="L13" s="1"/>
      <c r="M13" s="1"/>
    </row>
    <row r="14" spans="2:13" x14ac:dyDescent="0.25">
      <c r="B14" s="28"/>
      <c r="C14" s="64">
        <v>40909</v>
      </c>
      <c r="D14" s="66">
        <f t="shared" si="0"/>
        <v>195.64249999999998</v>
      </c>
      <c r="E14" s="1"/>
      <c r="F14" s="94">
        <v>29.3</v>
      </c>
      <c r="G14" s="94">
        <v>18</v>
      </c>
      <c r="H14" s="94">
        <v>117.8</v>
      </c>
      <c r="I14" s="62">
        <v>4.1624999999999996</v>
      </c>
      <c r="J14" s="62">
        <v>26.38</v>
      </c>
      <c r="K14" s="30"/>
      <c r="L14" s="1"/>
      <c r="M14" s="1"/>
    </row>
    <row r="15" spans="2:13" x14ac:dyDescent="0.25">
      <c r="B15" s="28"/>
      <c r="C15" s="64">
        <v>40544</v>
      </c>
      <c r="D15" s="66">
        <f t="shared" si="0"/>
        <v>190.86249999999998</v>
      </c>
      <c r="E15" s="1"/>
      <c r="F15" s="94">
        <v>28.5</v>
      </c>
      <c r="G15" s="94">
        <v>18</v>
      </c>
      <c r="H15" s="94">
        <v>114.64</v>
      </c>
      <c r="I15" s="62">
        <v>4.0125000000000002</v>
      </c>
      <c r="J15" s="62">
        <v>25.71</v>
      </c>
      <c r="K15" s="30"/>
      <c r="L15" s="1"/>
      <c r="M15" s="1"/>
    </row>
    <row r="16" spans="2:13" ht="15.75" thickBot="1" x14ac:dyDescent="0.3">
      <c r="B16" s="31"/>
      <c r="C16" s="67"/>
      <c r="D16" s="68"/>
      <c r="E16" s="32"/>
      <c r="F16" s="32"/>
      <c r="G16" s="32"/>
      <c r="H16" s="32"/>
      <c r="I16" s="32"/>
      <c r="J16" s="32"/>
      <c r="K16" s="34"/>
      <c r="L16" s="1"/>
      <c r="M16" s="1"/>
    </row>
    <row r="17" spans="2:11" ht="15.75" thickBot="1" x14ac:dyDescent="0.3"/>
    <row r="18" spans="2:11" ht="18.75" x14ac:dyDescent="0.3">
      <c r="B18" s="58" t="s">
        <v>131</v>
      </c>
      <c r="C18" s="24"/>
      <c r="D18" s="24" t="s">
        <v>118</v>
      </c>
      <c r="E18" s="24"/>
      <c r="F18" s="24"/>
      <c r="G18" s="24"/>
      <c r="H18" s="24"/>
      <c r="I18" s="24"/>
      <c r="J18" s="24"/>
      <c r="K18" s="59"/>
    </row>
    <row r="19" spans="2:11" x14ac:dyDescent="0.25">
      <c r="B19" s="104" t="s">
        <v>132</v>
      </c>
      <c r="C19" s="105"/>
      <c r="D19" s="1">
        <v>1</v>
      </c>
      <c r="E19" s="1" t="s">
        <v>120</v>
      </c>
      <c r="F19" s="1" t="s">
        <v>121</v>
      </c>
      <c r="G19" s="1"/>
      <c r="H19" s="1"/>
      <c r="I19" s="1"/>
      <c r="J19" s="1"/>
      <c r="K19" s="30"/>
    </row>
    <row r="20" spans="2:11" x14ac:dyDescent="0.25">
      <c r="B20" s="104"/>
      <c r="C20" s="105"/>
      <c r="D20" s="1">
        <v>2</v>
      </c>
      <c r="E20" s="1" t="s">
        <v>122</v>
      </c>
      <c r="F20" s="1" t="s">
        <v>133</v>
      </c>
      <c r="G20" s="1"/>
      <c r="H20" s="1"/>
      <c r="I20" s="1"/>
      <c r="J20" s="1"/>
      <c r="K20" s="30"/>
    </row>
    <row r="21" spans="2:11" x14ac:dyDescent="0.25">
      <c r="B21" s="28"/>
      <c r="C21" s="1"/>
      <c r="D21" s="1">
        <v>3</v>
      </c>
      <c r="E21" s="1" t="s">
        <v>124</v>
      </c>
      <c r="F21" s="1" t="s">
        <v>125</v>
      </c>
      <c r="G21" s="1"/>
      <c r="H21" s="1"/>
      <c r="I21" s="1"/>
      <c r="J21" s="1"/>
      <c r="K21" s="30"/>
    </row>
    <row r="22" spans="2:11" x14ac:dyDescent="0.25">
      <c r="B22" s="28"/>
      <c r="C22" s="1"/>
      <c r="D22" s="60" t="s">
        <v>126</v>
      </c>
      <c r="E22" s="1"/>
      <c r="F22" s="61" t="s">
        <v>127</v>
      </c>
      <c r="G22" s="1"/>
      <c r="H22" s="1"/>
      <c r="I22" s="1"/>
      <c r="J22" s="1"/>
      <c r="K22" s="30"/>
    </row>
    <row r="23" spans="2:11" x14ac:dyDescent="0.25">
      <c r="B23" s="28"/>
      <c r="C23" s="1"/>
      <c r="D23" s="60" t="s">
        <v>21</v>
      </c>
      <c r="E23" s="1"/>
      <c r="F23" s="63" t="s">
        <v>120</v>
      </c>
      <c r="G23" s="63" t="s">
        <v>128</v>
      </c>
      <c r="H23" s="63" t="s">
        <v>129</v>
      </c>
      <c r="I23" s="63" t="s">
        <v>124</v>
      </c>
      <c r="J23" s="1"/>
      <c r="K23" s="30"/>
    </row>
    <row r="24" spans="2:11" x14ac:dyDescent="0.25">
      <c r="B24" s="28"/>
      <c r="C24" s="64">
        <v>42005</v>
      </c>
      <c r="D24" s="62">
        <v>127.6405</v>
      </c>
      <c r="E24" s="1"/>
      <c r="F24" s="62"/>
      <c r="G24" s="62"/>
      <c r="H24" s="62"/>
      <c r="I24" s="62"/>
      <c r="J24" s="1"/>
      <c r="K24" s="30"/>
    </row>
    <row r="25" spans="2:11" x14ac:dyDescent="0.25">
      <c r="B25" s="28"/>
      <c r="C25" s="64">
        <v>41640</v>
      </c>
      <c r="D25" s="44">
        <v>131.58250000000001</v>
      </c>
      <c r="E25" s="1"/>
      <c r="F25" s="62"/>
      <c r="G25" s="62"/>
      <c r="H25" s="62"/>
      <c r="I25" s="62"/>
      <c r="J25" s="1"/>
      <c r="K25" s="30"/>
    </row>
    <row r="26" spans="2:11" x14ac:dyDescent="0.25">
      <c r="B26" s="28"/>
      <c r="C26" s="64">
        <v>41487</v>
      </c>
      <c r="D26" s="65">
        <v>130.59700000000001</v>
      </c>
      <c r="E26" s="1"/>
      <c r="F26" s="62"/>
      <c r="G26" s="62"/>
      <c r="H26" s="62"/>
      <c r="I26" s="62"/>
      <c r="J26" s="1"/>
      <c r="K26" s="30"/>
    </row>
    <row r="27" spans="2:11" x14ac:dyDescent="0.25">
      <c r="B27" s="28"/>
      <c r="C27" s="64">
        <v>41275</v>
      </c>
      <c r="D27" s="66">
        <f>F27+G27+H27+I27</f>
        <v>130.65270000000001</v>
      </c>
      <c r="E27" s="1"/>
      <c r="F27" s="94">
        <v>17.5</v>
      </c>
      <c r="G27" s="94">
        <v>18</v>
      </c>
      <c r="H27" s="62">
        <v>83.312700000000007</v>
      </c>
      <c r="I27" s="65">
        <v>11.84</v>
      </c>
      <c r="J27" s="1"/>
      <c r="K27" s="30"/>
    </row>
    <row r="28" spans="2:11" x14ac:dyDescent="0.25">
      <c r="B28" s="28"/>
      <c r="C28" s="64">
        <v>41183</v>
      </c>
      <c r="D28" s="66">
        <f t="shared" ref="D28:D30" si="1">F28+G28+H28+I28</f>
        <v>128.7115</v>
      </c>
      <c r="E28" s="1"/>
      <c r="F28" s="94">
        <v>18.600000000000001</v>
      </c>
      <c r="G28" s="94">
        <v>18</v>
      </c>
      <c r="H28" s="62">
        <v>75.031499999999994</v>
      </c>
      <c r="I28" s="65">
        <v>17.079999999999998</v>
      </c>
      <c r="J28" s="1"/>
      <c r="K28" s="30"/>
    </row>
    <row r="29" spans="2:11" x14ac:dyDescent="0.25">
      <c r="B29" s="28"/>
      <c r="C29" s="64">
        <v>40909</v>
      </c>
      <c r="D29" s="66">
        <f t="shared" si="1"/>
        <v>128.7115</v>
      </c>
      <c r="E29" s="1"/>
      <c r="F29" s="94">
        <v>18.600000000000001</v>
      </c>
      <c r="G29" s="94">
        <v>18</v>
      </c>
      <c r="H29" s="62">
        <v>75.031499999999994</v>
      </c>
      <c r="I29" s="65">
        <v>17.079999999999998</v>
      </c>
      <c r="J29" s="1"/>
      <c r="K29" s="30"/>
    </row>
    <row r="30" spans="2:11" x14ac:dyDescent="0.25">
      <c r="B30" s="28"/>
      <c r="C30" s="64">
        <v>40544</v>
      </c>
      <c r="D30" s="66">
        <f t="shared" si="1"/>
        <v>125.5791</v>
      </c>
      <c r="E30" s="1"/>
      <c r="F30" s="94">
        <v>18.75</v>
      </c>
      <c r="G30" s="94">
        <v>18</v>
      </c>
      <c r="H30" s="62">
        <v>72.142499999999998</v>
      </c>
      <c r="I30" s="62">
        <v>16.686599999999999</v>
      </c>
      <c r="J30" s="1"/>
      <c r="K30" s="30"/>
    </row>
    <row r="31" spans="2:11" ht="15.75" thickBot="1" x14ac:dyDescent="0.3">
      <c r="B31" s="31"/>
      <c r="C31" s="32"/>
      <c r="D31" s="32"/>
      <c r="E31" s="32"/>
      <c r="F31" s="32"/>
      <c r="G31" s="32"/>
      <c r="H31" s="32"/>
      <c r="I31" s="32"/>
      <c r="J31" s="32"/>
      <c r="K31" s="34"/>
    </row>
    <row r="32" spans="2:11" ht="15.75" thickBot="1" x14ac:dyDescent="0.3">
      <c r="F32" s="13"/>
      <c r="G32" s="13"/>
      <c r="H32" s="13"/>
    </row>
    <row r="33" spans="2:11" ht="19.5" thickBot="1" x14ac:dyDescent="0.35">
      <c r="B33" s="92" t="s">
        <v>135</v>
      </c>
      <c r="F33" s="106" t="s">
        <v>136</v>
      </c>
      <c r="G33" s="107"/>
      <c r="H33" s="108"/>
      <c r="I33" s="109" t="s">
        <v>137</v>
      </c>
      <c r="J33" s="110"/>
      <c r="K33" s="111"/>
    </row>
    <row r="34" spans="2:11" x14ac:dyDescent="0.25">
      <c r="F34" s="75">
        <v>2013</v>
      </c>
      <c r="G34" s="74">
        <v>2014</v>
      </c>
      <c r="H34" s="76">
        <v>2015</v>
      </c>
      <c r="I34" s="83">
        <v>2013</v>
      </c>
      <c r="J34" s="82">
        <v>2014</v>
      </c>
      <c r="K34" s="84">
        <v>2015</v>
      </c>
    </row>
    <row r="35" spans="2:11" x14ac:dyDescent="0.25">
      <c r="B35" t="s">
        <v>134</v>
      </c>
      <c r="E35" s="70" t="s">
        <v>21</v>
      </c>
      <c r="F35" s="77">
        <v>318.62</v>
      </c>
      <c r="G35" s="71">
        <v>318.62</v>
      </c>
      <c r="H35" s="78">
        <v>311.83999999999997</v>
      </c>
      <c r="I35" s="85">
        <f>F35*1.21</f>
        <v>385.53019999999998</v>
      </c>
      <c r="J35" s="72">
        <f>G35*1.21</f>
        <v>385.53019999999998</v>
      </c>
      <c r="K35" s="86">
        <f>H35*1.21</f>
        <v>377.32639999999998</v>
      </c>
    </row>
    <row r="36" spans="2:11" x14ac:dyDescent="0.25">
      <c r="B36" t="s">
        <v>138</v>
      </c>
      <c r="E36" s="70" t="s">
        <v>27</v>
      </c>
      <c r="F36" s="77">
        <v>0.11650000000000001</v>
      </c>
      <c r="G36" s="71">
        <v>0.11849999999999999</v>
      </c>
      <c r="H36" s="78">
        <v>0.1196</v>
      </c>
      <c r="I36" s="87">
        <f>F36*1.21</f>
        <v>0.14096500000000001</v>
      </c>
      <c r="J36" s="73">
        <f t="shared" ref="J36:K39" si="2">G36*1.21</f>
        <v>0.14338499999999998</v>
      </c>
      <c r="K36" s="88">
        <f t="shared" si="2"/>
        <v>0.14471599999999998</v>
      </c>
    </row>
    <row r="37" spans="2:11" x14ac:dyDescent="0.25">
      <c r="B37" t="s">
        <v>139</v>
      </c>
      <c r="E37" s="70" t="s">
        <v>27</v>
      </c>
      <c r="F37" s="77">
        <v>1.1000000000000001E-3</v>
      </c>
      <c r="G37" s="71">
        <v>2.3E-3</v>
      </c>
      <c r="H37" s="78">
        <v>3.5999999999999999E-3</v>
      </c>
      <c r="I37" s="87">
        <f t="shared" ref="I37:I38" si="3">F37*1.21</f>
        <v>1.3309999999999999E-3</v>
      </c>
      <c r="J37" s="73">
        <f t="shared" si="2"/>
        <v>2.7829999999999999E-3</v>
      </c>
      <c r="K37" s="88">
        <f t="shared" si="2"/>
        <v>4.3559999999999996E-3</v>
      </c>
    </row>
    <row r="38" spans="2:11" x14ac:dyDescent="0.25">
      <c r="B38" t="s">
        <v>140</v>
      </c>
      <c r="E38" s="70" t="s">
        <v>42</v>
      </c>
      <c r="F38" s="77">
        <v>0.1862</v>
      </c>
      <c r="G38" s="71">
        <v>0.18940000000000001</v>
      </c>
      <c r="H38" s="78">
        <v>0.19109999999999999</v>
      </c>
      <c r="I38" s="87">
        <f t="shared" si="3"/>
        <v>0.225302</v>
      </c>
      <c r="J38" s="73">
        <f t="shared" si="2"/>
        <v>0.22917400000000002</v>
      </c>
      <c r="K38" s="88">
        <f t="shared" si="2"/>
        <v>0.23123099999999999</v>
      </c>
    </row>
    <row r="39" spans="2:11" ht="15.75" thickBot="1" x14ac:dyDescent="0.3">
      <c r="B39" t="s">
        <v>141</v>
      </c>
      <c r="E39" s="70" t="s">
        <v>42</v>
      </c>
      <c r="F39" s="79">
        <v>2.3E-3</v>
      </c>
      <c r="G39" s="80">
        <v>4.5999999999999999E-3</v>
      </c>
      <c r="H39" s="81">
        <v>7.4000000000000003E-3</v>
      </c>
      <c r="I39" s="89">
        <f>F39*1.21</f>
        <v>2.7829999999999999E-3</v>
      </c>
      <c r="J39" s="90">
        <f t="shared" si="2"/>
        <v>5.5659999999999998E-3</v>
      </c>
      <c r="K39" s="91">
        <f t="shared" si="2"/>
        <v>8.9540000000000002E-3</v>
      </c>
    </row>
  </sheetData>
  <mergeCells count="4">
    <mergeCell ref="B4:C5"/>
    <mergeCell ref="B19:C20"/>
    <mergeCell ref="F33:H33"/>
    <mergeCell ref="I33:K33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enkel telwerk excl BTW</vt:lpstr>
      <vt:lpstr>enkel telwerk incl BTW</vt:lpstr>
      <vt:lpstr>dubbel telwerk excl BTW</vt:lpstr>
      <vt:lpstr>dubbel telwerk incl BTW</vt:lpstr>
      <vt:lpstr>Tarrieven ENEXIS</vt:lpstr>
      <vt:lpstr>'enkel telwerk incl BTW'!Afdrukbereik</vt:lpstr>
      <vt:lpstr>'Tarrieven ENEXIS'!Afdrukbereik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Peter van den Heuvel</cp:lastModifiedBy>
  <cp:lastPrinted>2015-01-17T16:25:56Z</cp:lastPrinted>
  <dcterms:created xsi:type="dcterms:W3CDTF">2015-01-07T16:14:06Z</dcterms:created>
  <dcterms:modified xsi:type="dcterms:W3CDTF">2015-01-26T20:14:22Z</dcterms:modified>
</cp:coreProperties>
</file>