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eterAdmin\Dropbox\MevM H20\Leveranciers\"/>
    </mc:Choice>
  </mc:AlternateContent>
  <xr:revisionPtr revIDLastSave="0" documentId="13_ncr:1_{0DBC9DF7-D34B-4C5C-A9BD-B1294A445468}" xr6:coauthVersionLast="47" xr6:coauthVersionMax="47" xr10:uidLastSave="{00000000-0000-0000-0000-000000000000}"/>
  <bookViews>
    <workbookView xWindow="28702" yWindow="-37" windowWidth="28995" windowHeight="15945" activeTab="1" xr2:uid="{A4E1ED36-46F5-4357-93F4-98181DD019BE}"/>
  </bookViews>
  <sheets>
    <sheet name="Rapport" sheetId="4" r:id="rId1"/>
    <sheet name="Calculator" sheetId="1" r:id="rId2"/>
    <sheet name="Naslag" sheetId="2" r:id="rId3"/>
    <sheet name="Lijsten" sheetId="3" r:id="rId4"/>
  </sheets>
  <definedNames>
    <definedName name="InfiltratiePercentage">Lijsten!$A$1:$B$10</definedName>
    <definedName name="Type_Berging">Lijsten!$A:$A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5" i="1" l="1"/>
  <c r="V44" i="1"/>
  <c r="V43" i="1"/>
  <c r="V42" i="1"/>
  <c r="V41" i="1"/>
  <c r="V40" i="1"/>
  <c r="V38" i="1"/>
  <c r="V37" i="1"/>
  <c r="V36" i="1"/>
  <c r="V35" i="1"/>
  <c r="V34" i="1"/>
  <c r="V33" i="1"/>
  <c r="V31" i="1"/>
  <c r="V30" i="1"/>
  <c r="V29" i="1"/>
  <c r="V28" i="1"/>
  <c r="V27" i="1"/>
  <c r="V26" i="1"/>
  <c r="V24" i="1"/>
  <c r="V23" i="1"/>
  <c r="V22" i="1"/>
  <c r="V21" i="1"/>
  <c r="V20" i="1"/>
  <c r="V19" i="1"/>
  <c r="V17" i="1"/>
  <c r="V16" i="1"/>
  <c r="V15" i="1"/>
  <c r="V14" i="1"/>
  <c r="V13" i="1"/>
  <c r="V12" i="1"/>
  <c r="V6" i="1"/>
  <c r="V7" i="1"/>
  <c r="V8" i="1"/>
  <c r="V9" i="1"/>
  <c r="V10" i="1"/>
  <c r="I11" i="4"/>
  <c r="I10" i="4"/>
  <c r="I9" i="4"/>
  <c r="I8" i="4"/>
  <c r="I7" i="4"/>
  <c r="C11" i="4"/>
  <c r="C10" i="4"/>
  <c r="C9" i="4"/>
  <c r="C8" i="4"/>
  <c r="C7" i="4"/>
  <c r="B11" i="4"/>
  <c r="B10" i="4"/>
  <c r="B9" i="4"/>
  <c r="B8" i="4"/>
  <c r="B7" i="4"/>
  <c r="V5" i="1"/>
  <c r="R45" i="1"/>
  <c r="R44" i="1"/>
  <c r="R43" i="1"/>
  <c r="R42" i="1"/>
  <c r="R41" i="1"/>
  <c r="R40" i="1"/>
  <c r="R38" i="1"/>
  <c r="R37" i="1"/>
  <c r="R36" i="1"/>
  <c r="R35" i="1"/>
  <c r="R34" i="1"/>
  <c r="R33" i="1"/>
  <c r="R31" i="1"/>
  <c r="R30" i="1"/>
  <c r="R29" i="1"/>
  <c r="R28" i="1"/>
  <c r="R27" i="1"/>
  <c r="R26" i="1"/>
  <c r="R24" i="1"/>
  <c r="R23" i="1"/>
  <c r="R22" i="1"/>
  <c r="R21" i="1"/>
  <c r="R20" i="1"/>
  <c r="R19" i="1"/>
  <c r="R10" i="1"/>
  <c r="R9" i="1"/>
  <c r="R8" i="1"/>
  <c r="R7" i="1"/>
  <c r="R6" i="1"/>
  <c r="R5" i="1"/>
  <c r="R13" i="1"/>
  <c r="R14" i="1"/>
  <c r="R15" i="1"/>
  <c r="R16" i="1"/>
  <c r="R17" i="1"/>
  <c r="R12" i="1"/>
  <c r="V18" i="1" l="1"/>
  <c r="H45" i="1"/>
  <c r="J45" i="1" s="1"/>
  <c r="H44" i="1"/>
  <c r="J44" i="1" s="1"/>
  <c r="H43" i="1"/>
  <c r="J43" i="1" s="1"/>
  <c r="H42" i="1"/>
  <c r="J42" i="1" s="1"/>
  <c r="H41" i="1"/>
  <c r="J41" i="1" s="1"/>
  <c r="H40" i="1"/>
  <c r="J40" i="1" s="1"/>
  <c r="H38" i="1"/>
  <c r="J38" i="1" s="1"/>
  <c r="H37" i="1"/>
  <c r="J37" i="1" s="1"/>
  <c r="H36" i="1"/>
  <c r="J36" i="1" s="1"/>
  <c r="H35" i="1"/>
  <c r="J35" i="1" s="1"/>
  <c r="H34" i="1"/>
  <c r="J34" i="1" s="1"/>
  <c r="H33" i="1"/>
  <c r="J33" i="1" s="1"/>
  <c r="H31" i="1"/>
  <c r="J31" i="1" s="1"/>
  <c r="H30" i="1"/>
  <c r="J30" i="1" s="1"/>
  <c r="H29" i="1"/>
  <c r="J29" i="1" s="1"/>
  <c r="H28" i="1"/>
  <c r="J28" i="1" s="1"/>
  <c r="H27" i="1"/>
  <c r="J27" i="1" s="1"/>
  <c r="H26" i="1"/>
  <c r="J26" i="1" s="1"/>
  <c r="H24" i="1"/>
  <c r="J24" i="1" s="1"/>
  <c r="H23" i="1"/>
  <c r="J23" i="1" s="1"/>
  <c r="H22" i="1"/>
  <c r="J22" i="1" s="1"/>
  <c r="H21" i="1"/>
  <c r="J21" i="1" s="1"/>
  <c r="H20" i="1"/>
  <c r="J20" i="1" s="1"/>
  <c r="H19" i="1"/>
  <c r="H17" i="1"/>
  <c r="J17" i="1" s="1"/>
  <c r="H16" i="1"/>
  <c r="J16" i="1" s="1"/>
  <c r="H15" i="1"/>
  <c r="J15" i="1" s="1"/>
  <c r="H14" i="1"/>
  <c r="J14" i="1" s="1"/>
  <c r="H13" i="1"/>
  <c r="J13" i="1" s="1"/>
  <c r="H12" i="1"/>
  <c r="J12" i="1" s="1"/>
  <c r="H6" i="1"/>
  <c r="J6" i="1" s="1"/>
  <c r="H7" i="1"/>
  <c r="J7" i="1" s="1"/>
  <c r="H8" i="1"/>
  <c r="J8" i="1" s="1"/>
  <c r="H9" i="1"/>
  <c r="J9" i="1" s="1"/>
  <c r="H10" i="1"/>
  <c r="J10" i="1" s="1"/>
  <c r="H5" i="1"/>
  <c r="J5" i="1" s="1"/>
  <c r="J32" i="1" l="1"/>
  <c r="J46" i="1"/>
  <c r="J18" i="1"/>
  <c r="J39" i="1"/>
  <c r="J11" i="1"/>
  <c r="J19" i="1"/>
  <c r="J25" i="1" s="1"/>
  <c r="I6" i="4"/>
  <c r="C6" i="4"/>
  <c r="B6" i="4"/>
  <c r="V46" i="1" l="1"/>
  <c r="R46" i="1"/>
  <c r="F11" i="4" s="1"/>
  <c r="V39" i="1"/>
  <c r="I38" i="1"/>
  <c r="I37" i="1"/>
  <c r="I36" i="1"/>
  <c r="I35" i="1"/>
  <c r="I34" i="1"/>
  <c r="I33" i="1"/>
  <c r="V32" i="1"/>
  <c r="G9" i="4" s="1"/>
  <c r="R32" i="1"/>
  <c r="F9" i="4" s="1"/>
  <c r="V25" i="1"/>
  <c r="G8" i="4" s="1"/>
  <c r="G7" i="4"/>
  <c r="G11" i="4" l="1"/>
  <c r="G10" i="4"/>
  <c r="R25" i="1"/>
  <c r="F8" i="4" s="1"/>
  <c r="I39" i="1"/>
  <c r="R39" i="1"/>
  <c r="F10" i="4" s="1"/>
  <c r="H46" i="1"/>
  <c r="H39" i="1"/>
  <c r="I40" i="1"/>
  <c r="I41" i="1"/>
  <c r="I42" i="1"/>
  <c r="I43" i="1"/>
  <c r="I44" i="1"/>
  <c r="I45" i="1"/>
  <c r="H32" i="1"/>
  <c r="I26" i="1"/>
  <c r="I27" i="1"/>
  <c r="I28" i="1"/>
  <c r="I29" i="1"/>
  <c r="I30" i="1"/>
  <c r="I31" i="1"/>
  <c r="I19" i="1"/>
  <c r="I23" i="1"/>
  <c r="H25" i="1"/>
  <c r="I20" i="1"/>
  <c r="I21" i="1"/>
  <c r="I22" i="1"/>
  <c r="I24" i="1"/>
  <c r="R18" i="1"/>
  <c r="F7" i="4" s="1"/>
  <c r="H18" i="1"/>
  <c r="D7" i="4" s="1"/>
  <c r="I12" i="1"/>
  <c r="I13" i="1"/>
  <c r="I14" i="1"/>
  <c r="I15" i="1"/>
  <c r="I16" i="1"/>
  <c r="I17" i="1"/>
  <c r="D8" i="4" l="1"/>
  <c r="D9" i="4"/>
  <c r="D11" i="4"/>
  <c r="D10" i="4"/>
  <c r="W39" i="1"/>
  <c r="E10" i="4"/>
  <c r="W25" i="1"/>
  <c r="Y39" i="1"/>
  <c r="K10" i="4" s="1"/>
  <c r="I46" i="1"/>
  <c r="I32" i="1"/>
  <c r="I25" i="1"/>
  <c r="E8" i="4" s="1"/>
  <c r="I18" i="1"/>
  <c r="E7" i="4" s="1"/>
  <c r="R11" i="1"/>
  <c r="F6" i="4" s="1"/>
  <c r="V11" i="1"/>
  <c r="I8" i="1"/>
  <c r="Y18" i="1" l="1"/>
  <c r="K7" i="4" s="1"/>
  <c r="W18" i="1"/>
  <c r="X18" i="1" s="1"/>
  <c r="J7" i="4" s="1"/>
  <c r="W32" i="1"/>
  <c r="X32" i="1" s="1"/>
  <c r="J9" i="4" s="1"/>
  <c r="E9" i="4"/>
  <c r="E11" i="4"/>
  <c r="W46" i="1"/>
  <c r="X39" i="1"/>
  <c r="J10" i="4" s="1"/>
  <c r="H10" i="4"/>
  <c r="H9" i="4"/>
  <c r="X25" i="1"/>
  <c r="J8" i="4" s="1"/>
  <c r="H8" i="4"/>
  <c r="F5" i="4"/>
  <c r="Y46" i="1"/>
  <c r="K11" i="4" s="1"/>
  <c r="Y32" i="1"/>
  <c r="K9" i="4" s="1"/>
  <c r="Y25" i="1"/>
  <c r="K8" i="4" s="1"/>
  <c r="G6" i="4"/>
  <c r="G5" i="4" s="1"/>
  <c r="I9" i="1"/>
  <c r="H7" i="4" l="1"/>
  <c r="H11" i="4"/>
  <c r="X46" i="1"/>
  <c r="J11" i="4" s="1"/>
  <c r="I10" i="1"/>
  <c r="I7" i="1"/>
  <c r="I6" i="1"/>
  <c r="I5" i="1" l="1"/>
  <c r="I11" i="1" s="1"/>
  <c r="Y11" i="1" s="1"/>
  <c r="K6" i="4" s="1"/>
  <c r="H11" i="1"/>
  <c r="W11" i="1" l="1"/>
  <c r="X11" i="1" s="1"/>
  <c r="E6" i="4"/>
  <c r="E5" i="4" s="1"/>
  <c r="D6" i="4"/>
  <c r="D5" i="4" s="1"/>
  <c r="H6" i="4" l="1"/>
  <c r="J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van den Heuvel</author>
  </authors>
  <commentList>
    <comment ref="E1" authorId="0" shapeId="0" xr:uid="{0D5AB23D-EC1E-4942-8734-16EBC8D58870}">
      <text>
        <r>
          <rPr>
            <b/>
            <sz val="9"/>
            <color indexed="81"/>
            <rFont val="Tahoma"/>
            <charset val="1"/>
          </rPr>
          <t>Peter van den Heuvel:</t>
        </r>
        <r>
          <rPr>
            <sz val="9"/>
            <color indexed="81"/>
            <rFont val="Tahoma"/>
            <charset val="1"/>
          </rPr>
          <t xml:space="preserve">
Geef hier de oppervlakte per af te koppelen vlak (dak of verharding).
Doe dit door de lengte en breedte voor elk vlak in te geven </t>
        </r>
        <r>
          <rPr>
            <b/>
            <u/>
            <sz val="9"/>
            <color indexed="81"/>
            <rFont val="Tahoma"/>
            <family val="2"/>
          </rPr>
          <t>of</t>
        </r>
        <r>
          <rPr>
            <sz val="9"/>
            <color indexed="81"/>
            <rFont val="Tahoma"/>
            <charset val="1"/>
          </rPr>
          <t xml:space="preserve"> direct het oppervlak in te geven (schuin gedrukte tekst).
Neem het oppervlak in het </t>
        </r>
        <r>
          <rPr>
            <b/>
            <sz val="9"/>
            <color indexed="81"/>
            <rFont val="Tahoma"/>
            <family val="2"/>
          </rPr>
          <t>horizontale vlak</t>
        </r>
        <r>
          <rPr>
            <sz val="9"/>
            <color indexed="81"/>
            <rFont val="Tahoma"/>
            <family val="2"/>
          </rPr>
          <t xml:space="preserve"> (zie tekening onder in dit blad).</t>
        </r>
      </text>
    </comment>
    <comment ref="I1" authorId="0" shapeId="0" xr:uid="{411B8F25-1FB1-437B-9E63-8A6A546A7210}">
      <text>
        <r>
          <rPr>
            <b/>
            <sz val="9"/>
            <color indexed="81"/>
            <rFont val="Tahoma"/>
            <family val="2"/>
          </rPr>
          <t>Peter van den Heuvel:</t>
        </r>
        <r>
          <rPr>
            <sz val="9"/>
            <color indexed="81"/>
            <rFont val="Tahoma"/>
            <family val="2"/>
          </rPr>
          <t xml:space="preserve">
Hier wordt de totaal te bufferen hoeveelheid weergegeven.
In de linkerkolom de hoeveelheid die valt als er een bui van 60 mm valt. Dit is de hoeveelheid waar mee gerekend gaat worden.
In de rechterkolom is de hoeveelheid liters weergegeven die per min afgevoerd moet kunnen worden. </t>
        </r>
      </text>
    </comment>
    <comment ref="K1" authorId="0" shapeId="0" xr:uid="{5F666007-6546-4856-B150-9D432EB69C8E}">
      <text>
        <r>
          <rPr>
            <b/>
            <sz val="9"/>
            <color indexed="81"/>
            <rFont val="Tahoma"/>
            <charset val="1"/>
          </rPr>
          <t>Peter van den Heuvel:</t>
        </r>
        <r>
          <rPr>
            <sz val="9"/>
            <color indexed="81"/>
            <rFont val="Tahoma"/>
            <charset val="1"/>
          </rPr>
          <t xml:space="preserve">
Geef hier - als er berging gerealiseerd wordt - wat voor soort berging dit is.
Geef de inhoud in liters </t>
        </r>
        <r>
          <rPr>
            <b/>
            <sz val="9"/>
            <color indexed="81"/>
            <rFont val="Tahoma"/>
            <family val="2"/>
          </rPr>
          <t>of</t>
        </r>
        <r>
          <rPr>
            <sz val="9"/>
            <color indexed="81"/>
            <rFont val="Tahoma"/>
            <charset val="1"/>
          </rPr>
          <t xml:space="preserve"> lengte x breedte x diepte </t>
        </r>
        <r>
          <rPr>
            <b/>
            <sz val="9"/>
            <color indexed="81"/>
            <rFont val="Tahoma"/>
            <family val="2"/>
          </rPr>
          <t>of</t>
        </r>
        <r>
          <rPr>
            <sz val="9"/>
            <color indexed="81"/>
            <rFont val="Tahoma"/>
            <charset val="1"/>
          </rPr>
          <t xml:space="preserve"> lengte x doorsnede </t>
        </r>
        <r>
          <rPr>
            <b/>
            <sz val="9"/>
            <color indexed="81"/>
            <rFont val="Tahoma"/>
            <family val="2"/>
          </rPr>
          <t>of</t>
        </r>
        <r>
          <rPr>
            <sz val="9"/>
            <color indexed="81"/>
            <rFont val="Tahoma"/>
            <charset val="1"/>
          </rPr>
          <t xml:space="preserve"> direct het volume in m3 in.
Berging kan gerealiseerd worden in onderstaande voorzieningen. Achter de voorzieningen staat het percentage wat meetelt als berging. Dit wordt automatisch verekend dus hier hoeft </t>
        </r>
        <r>
          <rPr>
            <u/>
            <sz val="9"/>
            <color indexed="81"/>
            <rFont val="Tahoma"/>
            <family val="2"/>
          </rPr>
          <t>geen</t>
        </r>
        <r>
          <rPr>
            <sz val="9"/>
            <color indexed="81"/>
            <rFont val="Tahoma"/>
            <charset val="1"/>
          </rPr>
          <t xml:space="preserve"> rekening mee gehouden te worden tijdens het invoeren van de gegevens.
Via regenton (50%)
Drainagepijp onder grond
Grindkoffer(s) (Grind, gradatie 16/ 32: 30%)
Infiltratiekrat(ten) (95%)
Ondergondse drainage
Ondergrondse buis*
Tank (20%)
Wadi 
Zinkput
* alleen als buis leeg loopt </t>
        </r>
      </text>
    </comment>
    <comment ref="S1" authorId="0" shapeId="0" xr:uid="{CB567FCD-BA78-4934-9C47-C59F9DCC9364}">
      <text>
        <r>
          <rPr>
            <b/>
            <sz val="9"/>
            <color indexed="81"/>
            <rFont val="Tahoma"/>
            <family val="2"/>
          </rPr>
          <t>Peter van den Heuvel:</t>
        </r>
        <r>
          <rPr>
            <sz val="9"/>
            <color indexed="81"/>
            <rFont val="Tahoma"/>
            <family val="2"/>
          </rPr>
          <t xml:space="preserve">
Geef hier de oppervlakte in van het tuingedeelte waar water in verdeeld gaat worden.
Doe dit door de lengte en breedte  in te geven of direct het oppervlak in te geven (schuin gedrukte tekst).
De waterschijf geeft de hoeveelheid water aan die in de tuin komt staan. Dit mag maximaal 5 cm zijn.
Geef de doorlaatbaarheid van de bodem in. Deze is voor goed doorlatende grond gesteld op 50 cm per dag en voor matig doorlatende grond 20 cm per dag. Er kan hier ook een andere waarde ingevuld worden bijvoorbeeld uit de Wat-slikt-mijn-bodem proef.
Onder tijd wordt de tijd weergegeven hoelang het duurt voordat de totale waterschijf weg is. </t>
        </r>
      </text>
    </comment>
    <comment ref="Y1" authorId="0" shapeId="0" xr:uid="{D394DA45-E96A-458F-8429-EE554189E0F1}">
      <text>
        <r>
          <rPr>
            <b/>
            <sz val="9"/>
            <color indexed="81"/>
            <rFont val="Tahoma"/>
            <charset val="1"/>
          </rPr>
          <t>Peter van den Heuvel:</t>
        </r>
        <r>
          <rPr>
            <sz val="9"/>
            <color indexed="81"/>
            <rFont val="Tahoma"/>
            <charset val="1"/>
          </rPr>
          <t xml:space="preserve">
Hier wordt het tekort of teveel aangegeven aan buffercapaciteit als er geen buffering in de tuin is.  </t>
        </r>
      </text>
    </comment>
    <comment ref="I2" authorId="0" shapeId="0" xr:uid="{F0B35210-64C5-4149-BD1D-50582BB6DB3B}">
      <text>
        <r>
          <rPr>
            <b/>
            <sz val="9"/>
            <color indexed="81"/>
            <rFont val="Tahoma"/>
            <family val="2"/>
          </rPr>
          <t>Peter van den Heuvel:</t>
        </r>
        <r>
          <rPr>
            <sz val="9"/>
            <color indexed="81"/>
            <rFont val="Tahoma"/>
            <family val="2"/>
          </rPr>
          <t xml:space="preserve">
</t>
        </r>
        <r>
          <rPr>
            <b/>
            <sz val="9"/>
            <color indexed="81"/>
            <rFont val="Tahoma"/>
            <family val="2"/>
          </rPr>
          <t xml:space="preserve">  [mm/m²]</t>
        </r>
      </text>
    </comment>
    <comment ref="J2" authorId="0" shapeId="0" xr:uid="{A41F5B0E-DDC1-4068-98EA-24C1712B409E}">
      <text>
        <r>
          <rPr>
            <b/>
            <sz val="9"/>
            <color indexed="81"/>
            <rFont val="Tahoma"/>
            <charset val="1"/>
          </rPr>
          <t>Peter van den Heuvel:</t>
        </r>
        <r>
          <rPr>
            <sz val="9"/>
            <color indexed="81"/>
            <rFont val="Tahoma"/>
            <charset val="1"/>
          </rPr>
          <t xml:space="preserve">
</t>
        </r>
        <r>
          <rPr>
            <b/>
            <sz val="9"/>
            <color indexed="81"/>
            <rFont val="Tahoma"/>
            <family val="2"/>
          </rPr>
          <t>REGENINTENSITEIT  [(l/min)/m²]</t>
        </r>
        <r>
          <rPr>
            <sz val="9"/>
            <color indexed="81"/>
            <rFont val="Tahoma"/>
            <charset val="1"/>
          </rPr>
          <t xml:space="preserve">
Hoeveelheid neerslag
Theoretische beschouwingen tonen aan dat in Nederland op onze geografische breedte de maximale regenintensiteit 540 – 600 (l/s)/ha) is. </t>
        </r>
        <r>
          <rPr>
            <i/>
            <sz val="9"/>
            <color indexed="81"/>
            <rFont val="Tahoma"/>
            <family val="2"/>
          </rPr>
          <t>Dit is gelijk aan 3,24 - 3,60 [l/min/m²]</t>
        </r>
        <r>
          <rPr>
            <sz val="9"/>
            <color indexed="81"/>
            <rFont val="Tahoma"/>
            <charset val="1"/>
          </rPr>
          <t xml:space="preserve">. Wordt het  hemelwaterafvoersysteem van een gebouw of woning hierop gebaseerd dan zal een HWA-systeem nooit overlopen. Binnen de normalisatie is de vraag gesteld of het reëel is om de kosten van de dimensionering voor zo’n zware regenintensiteit opwegen tegen het ongemak van het overlopen.
Daarbij moet rekening gehouden worden dat de capaciteit van het openbaar riool niet toereikend zal zijn. Men zal moeten accepteren dat eens in de 5 jaar het HWA-systeem kan overlopen, wat acceptabel wordt geacht. Bij deze kans hoort een regenintensiteit van 0,03(l/s)/m² ofwel </t>
        </r>
        <r>
          <rPr>
            <b/>
            <sz val="9"/>
            <color indexed="81"/>
            <rFont val="Tahoma"/>
            <family val="2"/>
          </rPr>
          <t>1,8 (l/min)/m²)</t>
        </r>
        <r>
          <rPr>
            <sz val="9"/>
            <color indexed="81"/>
            <rFont val="Tahoma"/>
            <charset val="1"/>
          </rPr>
          <t xml:space="preserve"> De hoeveelheid neerslag op een dakoppervlak wordt bepaald door het effectieve dakoppervlak in m² te vermenigvuldigen met de regenintensiteit (i) =&gt; l/min. Met deze af te voeren hoeveelheid neerslag per tijdseenheid kunnen de afmetingen van het HWA-systeem worden berekend.
https://www.nedzink.com/nl/hemelwaterafvoersystemen-h-w-a/berekening-hwa-capaciteit/
</t>
        </r>
      </text>
    </comment>
    <comment ref="X3" authorId="0" shapeId="0" xr:uid="{F840464B-1DEE-4B45-9305-FFD6EC726BC1}">
      <text>
        <r>
          <rPr>
            <b/>
            <sz val="9"/>
            <color indexed="81"/>
            <rFont val="Tahoma"/>
            <charset val="1"/>
          </rPr>
          <t>Peter van den Heuvel:</t>
        </r>
        <r>
          <rPr>
            <sz val="9"/>
            <color indexed="81"/>
            <rFont val="Tahoma"/>
            <charset val="1"/>
          </rPr>
          <t xml:space="preserve">
Infiltratiecapaciteit.
Obv afkoppelkansenkaart
-  bodem geschikt 50 cm/d
-  bodem matig 20 cm/d</t>
        </r>
      </text>
    </comment>
  </commentList>
</comments>
</file>

<file path=xl/sharedStrings.xml><?xml version="1.0" encoding="utf-8"?>
<sst xmlns="http://schemas.openxmlformats.org/spreadsheetml/2006/main" count="136" uniqueCount="97">
  <si>
    <t>https://docplayer.nl/9779950-Alle-milieuaspecten-van-hemelwater.html</t>
  </si>
  <si>
    <t>https://www.nedzink.com/nl-be/hemelwaterafvoersystemen-h-w-a/berekening-hwa-capaciteit/</t>
  </si>
  <si>
    <t>A</t>
  </si>
  <si>
    <t>B</t>
  </si>
  <si>
    <t>C</t>
  </si>
  <si>
    <t>D</t>
  </si>
  <si>
    <t>Omschrijving</t>
  </si>
  <si>
    <t>Afkoppeldeel</t>
  </si>
  <si>
    <t>Zinkput</t>
  </si>
  <si>
    <t>Via regenton</t>
  </si>
  <si>
    <t>[liter]</t>
  </si>
  <si>
    <t>Wadi</t>
  </si>
  <si>
    <t>Ø</t>
  </si>
  <si>
    <t>E</t>
  </si>
  <si>
    <t>F</t>
  </si>
  <si>
    <t>[cm]</t>
  </si>
  <si>
    <t>opp</t>
  </si>
  <si>
    <t>lengte</t>
  </si>
  <si>
    <t>breedte</t>
  </si>
  <si>
    <t>Inhoud</t>
  </si>
  <si>
    <t>diepte</t>
  </si>
  <si>
    <t>Tank</t>
  </si>
  <si>
    <t>Drainagepijp onder grond</t>
  </si>
  <si>
    <t>Ondergrondse buis</t>
  </si>
  <si>
    <r>
      <t>[m</t>
    </r>
    <r>
      <rPr>
        <vertAlign val="superscript"/>
        <sz val="11"/>
        <color theme="1"/>
        <rFont val="Calibri"/>
        <family val="2"/>
        <scheme val="minor"/>
      </rPr>
      <t>2</t>
    </r>
    <r>
      <rPr>
        <sz val="11"/>
        <color theme="1"/>
        <rFont val="Calibri"/>
        <family val="2"/>
        <scheme val="minor"/>
      </rPr>
      <t>]</t>
    </r>
  </si>
  <si>
    <r>
      <t>[m</t>
    </r>
    <r>
      <rPr>
        <vertAlign val="superscript"/>
        <sz val="11"/>
        <color theme="1"/>
        <rFont val="Calibri"/>
        <family val="2"/>
        <scheme val="minor"/>
      </rPr>
      <t>3</t>
    </r>
    <r>
      <rPr>
        <sz val="11"/>
        <color theme="1"/>
        <rFont val="Calibri"/>
        <family val="2"/>
        <scheme val="minor"/>
      </rPr>
      <t>]</t>
    </r>
  </si>
  <si>
    <t>berging</t>
  </si>
  <si>
    <r>
      <t xml:space="preserve"> [m</t>
    </r>
    <r>
      <rPr>
        <vertAlign val="superscript"/>
        <sz val="11"/>
        <color theme="1"/>
        <rFont val="Calibri"/>
        <family val="2"/>
        <scheme val="minor"/>
      </rPr>
      <t>3</t>
    </r>
    <r>
      <rPr>
        <sz val="11"/>
        <color theme="1"/>
        <rFont val="Calibri"/>
        <family val="2"/>
        <scheme val="minor"/>
      </rPr>
      <t>]</t>
    </r>
  </si>
  <si>
    <t>Te bufferen</t>
  </si>
  <si>
    <t>Bufferen in berging</t>
  </si>
  <si>
    <t>Af te koppelen</t>
  </si>
  <si>
    <t>Statisch</t>
  </si>
  <si>
    <t>Dynamisch</t>
  </si>
  <si>
    <t>Doorlaatbaarheid</t>
  </si>
  <si>
    <t>Aggregaat ondergrondse voorzieningen.</t>
  </si>
  <si>
    <t>Bij de dimensionering mag uitgegaan worden van het volgende percentage holle ruimte:</t>
  </si>
  <si>
    <t>Kunststof infiltratiekratten (c.q.-units): 95 %.</t>
  </si>
  <si>
    <t>Grind, gradatie 16/ 32: 30%</t>
  </si>
  <si>
    <t>Lava, gradatie 16/ 32: 48%</t>
  </si>
  <si>
    <t>110503/ ZF7/ 212/ 200</t>
  </si>
  <si>
    <t>Bron:</t>
  </si>
  <si>
    <t>AFKOPPELKANSENKAART GEMEENTE SINT-MICHIELSGESTEL</t>
  </si>
  <si>
    <t>[cm/dag]</t>
  </si>
  <si>
    <t>[h/min]</t>
  </si>
  <si>
    <t>G</t>
  </si>
  <si>
    <t>H</t>
  </si>
  <si>
    <t>I</t>
  </si>
  <si>
    <t>J</t>
  </si>
  <si>
    <t>K</t>
  </si>
  <si>
    <t>L</t>
  </si>
  <si>
    <t>M</t>
  </si>
  <si>
    <t>N</t>
  </si>
  <si>
    <t>O</t>
  </si>
  <si>
    <t>P</t>
  </si>
  <si>
    <t>Q</t>
  </si>
  <si>
    <t>R</t>
  </si>
  <si>
    <t>S</t>
  </si>
  <si>
    <t>T</t>
  </si>
  <si>
    <t>V</t>
  </si>
  <si>
    <t>W</t>
  </si>
  <si>
    <t>X</t>
  </si>
  <si>
    <t>Y</t>
  </si>
  <si>
    <t>Z</t>
  </si>
  <si>
    <t>AA</t>
  </si>
  <si>
    <t>AB</t>
  </si>
  <si>
    <t>AC</t>
  </si>
  <si>
    <t>AD</t>
  </si>
  <si>
    <t>AE</t>
  </si>
  <si>
    <t>AF</t>
  </si>
  <si>
    <t>AG</t>
  </si>
  <si>
    <t>AH</t>
  </si>
  <si>
    <t>AI</t>
  </si>
  <si>
    <t>AJ</t>
  </si>
  <si>
    <t>AK</t>
  </si>
  <si>
    <t>Opp</t>
  </si>
  <si>
    <t>Afgekoppeld Oppervlak</t>
  </si>
  <si>
    <t>Afkoppel deel</t>
  </si>
  <si>
    <t>Bufferen in tuin</t>
  </si>
  <si>
    <t>Regenton</t>
  </si>
  <si>
    <t>Bron: afspraak met Gemeente</t>
  </si>
  <si>
    <t>Max. waterschijf</t>
  </si>
  <si>
    <t>5 cm</t>
  </si>
  <si>
    <t>Waterschijf</t>
  </si>
  <si>
    <t>Balans</t>
  </si>
  <si>
    <t>Tijd [h:m]</t>
  </si>
  <si>
    <r>
      <t>[m</t>
    </r>
    <r>
      <rPr>
        <i/>
        <vertAlign val="superscript"/>
        <sz val="11"/>
        <color theme="1"/>
        <rFont val="Calibri"/>
        <family val="2"/>
        <scheme val="minor"/>
      </rPr>
      <t>2</t>
    </r>
    <r>
      <rPr>
        <i/>
        <sz val="11"/>
        <color theme="1"/>
        <rFont val="Calibri"/>
        <family val="2"/>
        <scheme val="minor"/>
      </rPr>
      <t>]</t>
    </r>
  </si>
  <si>
    <t>Nr.</t>
  </si>
  <si>
    <t>Code</t>
  </si>
  <si>
    <t>Afkoppelvlak</t>
  </si>
  <si>
    <r>
      <t>[m</t>
    </r>
    <r>
      <rPr>
        <i/>
        <vertAlign val="superscript"/>
        <sz val="11"/>
        <color theme="1"/>
        <rFont val="Calibri"/>
        <family val="2"/>
        <scheme val="minor"/>
      </rPr>
      <t>3</t>
    </r>
    <r>
      <rPr>
        <i/>
        <sz val="11"/>
        <color theme="1"/>
        <rFont val="Calibri"/>
        <family val="2"/>
        <scheme val="minor"/>
      </rPr>
      <t>]</t>
    </r>
  </si>
  <si>
    <t>[l/min]</t>
  </si>
  <si>
    <t>Infiltratiekrat(ten)</t>
  </si>
  <si>
    <t>Grindkoffer(s)</t>
  </si>
  <si>
    <t>Opmerking</t>
  </si>
  <si>
    <t>Tijd</t>
  </si>
  <si>
    <t>Sedum</t>
  </si>
  <si>
    <t>Plat dak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</si>
</sst>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14" x14ac:knownFonts="1">
    <font>
      <sz val="11"/>
      <color theme="1"/>
      <name val="Calibri"/>
      <family val="2"/>
      <scheme val="minor"/>
    </font>
    <font>
      <vertAlign val="superscript"/>
      <sz val="11"/>
      <color theme="1"/>
      <name val="Calibri"/>
      <family val="2"/>
      <scheme val="minor"/>
    </font>
    <font>
      <b/>
      <sz val="11"/>
      <color theme="1"/>
      <name val="Calibri"/>
      <family val="2"/>
      <scheme val="minor"/>
    </font>
    <font>
      <u/>
      <sz val="11"/>
      <color theme="10"/>
      <name val="Calibri"/>
      <family val="2"/>
      <scheme val="minor"/>
    </font>
    <font>
      <sz val="9"/>
      <color indexed="81"/>
      <name val="Tahoma"/>
      <charset val="1"/>
    </font>
    <font>
      <b/>
      <sz val="9"/>
      <color indexed="81"/>
      <name val="Tahoma"/>
      <charset val="1"/>
    </font>
    <font>
      <b/>
      <sz val="9"/>
      <color indexed="81"/>
      <name val="Tahoma"/>
      <family val="2"/>
    </font>
    <font>
      <sz val="9"/>
      <color indexed="81"/>
      <name val="Tahoma"/>
      <family val="2"/>
    </font>
    <font>
      <i/>
      <sz val="9"/>
      <color indexed="81"/>
      <name val="Tahoma"/>
      <family val="2"/>
    </font>
    <font>
      <i/>
      <sz val="11"/>
      <color theme="1"/>
      <name val="Calibri"/>
      <family val="2"/>
      <scheme val="minor"/>
    </font>
    <font>
      <i/>
      <vertAlign val="superscript"/>
      <sz val="11"/>
      <color theme="1"/>
      <name val="Calibri"/>
      <family val="2"/>
      <scheme val="minor"/>
    </font>
    <font>
      <b/>
      <i/>
      <sz val="11"/>
      <color theme="1"/>
      <name val="Calibri"/>
      <family val="2"/>
      <scheme val="minor"/>
    </font>
    <font>
      <b/>
      <u/>
      <sz val="9"/>
      <color indexed="81"/>
      <name val="Tahoma"/>
      <family val="2"/>
    </font>
    <font>
      <u/>
      <sz val="9"/>
      <color indexed="81"/>
      <name val="Tahoma"/>
      <family val="2"/>
    </font>
  </fonts>
  <fills count="8">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5" tint="0.39997558519241921"/>
        <bgColor indexed="64"/>
      </patternFill>
    </fill>
  </fills>
  <borders count="11">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auto="1"/>
      </left>
      <right/>
      <top/>
      <bottom/>
      <diagonal/>
    </border>
    <border>
      <left style="thick">
        <color auto="1"/>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1">
    <xf numFmtId="0" fontId="0" fillId="0" borderId="0" xfId="0"/>
    <xf numFmtId="0" fontId="3" fillId="0" borderId="0" xfId="1"/>
    <xf numFmtId="0" fontId="0" fillId="2" borderId="0" xfId="0" applyFill="1"/>
    <xf numFmtId="2" fontId="0" fillId="2" borderId="0" xfId="0" applyNumberFormat="1" applyFill="1"/>
    <xf numFmtId="2" fontId="0" fillId="3" borderId="0" xfId="0" applyNumberFormat="1" applyFill="1"/>
    <xf numFmtId="2" fontId="0" fillId="4" borderId="0" xfId="0" applyNumberFormat="1" applyFill="1"/>
    <xf numFmtId="0" fontId="0" fillId="0" borderId="1" xfId="0" applyBorder="1"/>
    <xf numFmtId="0" fontId="0" fillId="6" borderId="0" xfId="0" applyFill="1"/>
    <xf numFmtId="2" fontId="0" fillId="6" borderId="0" xfId="0" applyNumberFormat="1" applyFill="1"/>
    <xf numFmtId="0" fontId="0" fillId="6" borderId="1" xfId="0" applyFill="1" applyBorder="1" applyAlignment="1">
      <alignment horizontal="right"/>
    </xf>
    <xf numFmtId="2" fontId="0" fillId="6" borderId="1" xfId="0" applyNumberFormat="1" applyFill="1" applyBorder="1" applyAlignment="1">
      <alignment horizontal="right"/>
    </xf>
    <xf numFmtId="2" fontId="0" fillId="4" borderId="1" xfId="0" applyNumberFormat="1" applyFill="1" applyBorder="1" applyAlignment="1">
      <alignment horizontal="right"/>
    </xf>
    <xf numFmtId="2" fontId="0" fillId="3" borderId="1" xfId="0" applyNumberFormat="1" applyFill="1" applyBorder="1" applyAlignment="1">
      <alignment horizontal="right"/>
    </xf>
    <xf numFmtId="0" fontId="0" fillId="7" borderId="0" xfId="0" applyFill="1"/>
    <xf numFmtId="2" fontId="0" fillId="7" borderId="0" xfId="0" applyNumberFormat="1" applyFill="1"/>
    <xf numFmtId="0" fontId="0" fillId="7" borderId="1" xfId="0" applyFill="1" applyBorder="1" applyAlignment="1">
      <alignment horizontal="right"/>
    </xf>
    <xf numFmtId="2" fontId="0" fillId="7" borderId="1" xfId="0" applyNumberFormat="1" applyFill="1" applyBorder="1" applyAlignment="1">
      <alignment horizontal="right"/>
    </xf>
    <xf numFmtId="0" fontId="0" fillId="2" borderId="1" xfId="0" applyFill="1" applyBorder="1" applyAlignment="1">
      <alignment horizontal="right"/>
    </xf>
    <xf numFmtId="2" fontId="0" fillId="2" borderId="1" xfId="0" applyNumberFormat="1" applyFill="1" applyBorder="1" applyAlignment="1">
      <alignment horizontal="right"/>
    </xf>
    <xf numFmtId="0" fontId="0" fillId="0" borderId="0" xfId="0" applyFill="1"/>
    <xf numFmtId="2" fontId="2" fillId="2" borderId="1" xfId="0" applyNumberFormat="1" applyFont="1" applyFill="1" applyBorder="1"/>
    <xf numFmtId="0" fontId="2" fillId="0" borderId="0" xfId="0" applyFont="1"/>
    <xf numFmtId="0" fontId="2" fillId="0" borderId="0" xfId="0" applyFont="1" applyAlignment="1">
      <alignment horizontal="left" vertical="top" wrapText="1"/>
    </xf>
    <xf numFmtId="2" fontId="2" fillId="6" borderId="0" xfId="0" applyNumberFormat="1" applyFont="1" applyFill="1"/>
    <xf numFmtId="2" fontId="2" fillId="6" borderId="0" xfId="0" applyNumberFormat="1" applyFont="1" applyFill="1" applyAlignment="1">
      <alignment horizontal="left" vertical="top" wrapText="1"/>
    </xf>
    <xf numFmtId="2" fontId="2" fillId="4" borderId="0" xfId="0" applyNumberFormat="1" applyFont="1" applyFill="1"/>
    <xf numFmtId="2" fontId="2" fillId="4" borderId="0" xfId="0" applyNumberFormat="1" applyFont="1" applyFill="1" applyAlignment="1">
      <alignment horizontal="left" vertical="top" wrapText="1"/>
    </xf>
    <xf numFmtId="2" fontId="2" fillId="2" borderId="0" xfId="0" applyNumberFormat="1" applyFont="1" applyFill="1" applyAlignment="1">
      <alignment horizontal="left" vertical="top" wrapText="1"/>
    </xf>
    <xf numFmtId="0" fontId="0" fillId="0" borderId="0" xfId="0" applyFont="1" applyBorder="1" applyAlignment="1">
      <alignment horizontal="right"/>
    </xf>
    <xf numFmtId="2" fontId="0" fillId="6" borderId="0" xfId="0" applyNumberFormat="1" applyFont="1" applyFill="1" applyBorder="1" applyAlignment="1">
      <alignment horizontal="right"/>
    </xf>
    <xf numFmtId="2" fontId="0" fillId="4" borderId="0" xfId="0" applyNumberFormat="1" applyFont="1" applyFill="1" applyBorder="1" applyAlignment="1">
      <alignment horizontal="right"/>
    </xf>
    <xf numFmtId="2" fontId="0" fillId="2" borderId="0" xfId="0" applyNumberFormat="1" applyFont="1" applyFill="1" applyBorder="1" applyAlignment="1">
      <alignment horizontal="right"/>
    </xf>
    <xf numFmtId="0" fontId="2" fillId="0" borderId="1" xfId="0" applyFont="1" applyBorder="1" applyAlignment="1">
      <alignment horizontal="right"/>
    </xf>
    <xf numFmtId="2" fontId="2" fillId="6" borderId="1" xfId="0" applyNumberFormat="1" applyFont="1" applyFill="1" applyBorder="1" applyAlignment="1">
      <alignment horizontal="right"/>
    </xf>
    <xf numFmtId="2" fontId="2" fillId="2" borderId="0" xfId="0" applyNumberFormat="1" applyFont="1" applyFill="1" applyBorder="1"/>
    <xf numFmtId="164" fontId="2" fillId="2" borderId="0" xfId="0" applyNumberFormat="1" applyFont="1" applyFill="1" applyBorder="1"/>
    <xf numFmtId="2" fontId="2" fillId="2" borderId="2" xfId="0" applyNumberFormat="1" applyFont="1" applyFill="1" applyBorder="1" applyAlignment="1">
      <alignment horizontal="left" vertical="top" wrapText="1"/>
    </xf>
    <xf numFmtId="2" fontId="0" fillId="2" borderId="2" xfId="0" applyNumberFormat="1" applyFont="1" applyFill="1" applyBorder="1" applyAlignment="1">
      <alignment horizontal="right"/>
    </xf>
    <xf numFmtId="2" fontId="0" fillId="2" borderId="2" xfId="0" applyNumberFormat="1" applyFill="1" applyBorder="1"/>
    <xf numFmtId="164" fontId="2" fillId="2" borderId="2" xfId="0" applyNumberFormat="1" applyFont="1" applyFill="1" applyBorder="1" applyAlignment="1">
      <alignment horizontal="left" vertical="top" wrapText="1"/>
    </xf>
    <xf numFmtId="164" fontId="0" fillId="2" borderId="2" xfId="0" applyNumberFormat="1" applyFont="1" applyFill="1" applyBorder="1" applyAlignment="1">
      <alignment horizontal="right"/>
    </xf>
    <xf numFmtId="164" fontId="0" fillId="2" borderId="2" xfId="0" applyNumberFormat="1" applyFill="1" applyBorder="1"/>
    <xf numFmtId="0" fontId="0" fillId="7" borderId="4" xfId="0" applyFill="1" applyBorder="1"/>
    <xf numFmtId="2" fontId="2" fillId="7" borderId="4" xfId="0" applyNumberFormat="1" applyFont="1" applyFill="1" applyBorder="1"/>
    <xf numFmtId="2" fontId="2" fillId="7" borderId="4" xfId="0" applyNumberFormat="1" applyFont="1" applyFill="1" applyBorder="1" applyAlignment="1">
      <alignment horizontal="left" vertical="top" wrapText="1"/>
    </xf>
    <xf numFmtId="2" fontId="0" fillId="7" borderId="4" xfId="0" applyNumberFormat="1" applyFont="1" applyFill="1" applyBorder="1" applyAlignment="1">
      <alignment horizontal="right"/>
    </xf>
    <xf numFmtId="2" fontId="0" fillId="7" borderId="4" xfId="0" applyNumberFormat="1" applyFill="1" applyBorder="1"/>
    <xf numFmtId="0" fontId="0" fillId="0" borderId="6" xfId="0" applyBorder="1"/>
    <xf numFmtId="9" fontId="0" fillId="0" borderId="7" xfId="0" applyNumberFormat="1" applyBorder="1"/>
    <xf numFmtId="0" fontId="0" fillId="0" borderId="8" xfId="0" applyBorder="1"/>
    <xf numFmtId="0" fontId="0" fillId="0" borderId="2" xfId="0" applyBorder="1"/>
    <xf numFmtId="9" fontId="0" fillId="0" borderId="0" xfId="0" applyNumberFormat="1" applyBorder="1"/>
    <xf numFmtId="0" fontId="0" fillId="0" borderId="9" xfId="0" applyBorder="1"/>
    <xf numFmtId="0" fontId="0" fillId="0" borderId="0" xfId="0" applyBorder="1"/>
    <xf numFmtId="0" fontId="0" fillId="0" borderId="3" xfId="0" applyBorder="1"/>
    <xf numFmtId="0" fontId="0" fillId="0" borderId="10" xfId="0" applyBorder="1"/>
    <xf numFmtId="0" fontId="0" fillId="0" borderId="7" xfId="0" applyBorder="1"/>
    <xf numFmtId="15" fontId="0" fillId="0" borderId="2" xfId="0" applyNumberFormat="1" applyFont="1" applyBorder="1"/>
    <xf numFmtId="2" fontId="0" fillId="0" borderId="0" xfId="0" applyNumberFormat="1"/>
    <xf numFmtId="2" fontId="0" fillId="0" borderId="1" xfId="0" applyNumberFormat="1" applyBorder="1" applyAlignment="1">
      <alignment horizontal="right"/>
    </xf>
    <xf numFmtId="0" fontId="0" fillId="2" borderId="0" xfId="0" applyFill="1" applyAlignment="1">
      <alignment horizontal="right"/>
    </xf>
    <xf numFmtId="2" fontId="0" fillId="2" borderId="0" xfId="0" applyNumberFormat="1" applyFill="1" applyAlignment="1">
      <alignment horizontal="left" vertical="top"/>
    </xf>
    <xf numFmtId="2" fontId="0" fillId="6" borderId="0" xfId="0" applyNumberFormat="1" applyFill="1" applyAlignment="1">
      <alignment horizontal="left" vertical="top"/>
    </xf>
    <xf numFmtId="0" fontId="0" fillId="0" borderId="0" xfId="0" applyAlignment="1">
      <alignment horizontal="left" vertical="top"/>
    </xf>
    <xf numFmtId="0" fontId="0" fillId="6" borderId="0" xfId="0" applyFill="1" applyAlignment="1">
      <alignment horizontal="left" vertical="top"/>
    </xf>
    <xf numFmtId="2" fontId="0" fillId="4" borderId="0" xfId="0" applyNumberFormat="1" applyFill="1" applyAlignment="1">
      <alignment horizontal="left" vertical="top"/>
    </xf>
    <xf numFmtId="2" fontId="0" fillId="3" borderId="0" xfId="0" applyNumberFormat="1" applyFill="1" applyAlignment="1">
      <alignment horizontal="left" vertical="top"/>
    </xf>
    <xf numFmtId="0" fontId="0" fillId="7" borderId="4" xfId="0" applyFill="1" applyBorder="1" applyAlignment="1">
      <alignment horizontal="left" vertical="top"/>
    </xf>
    <xf numFmtId="0" fontId="0" fillId="7" borderId="0" xfId="0" applyFill="1" applyAlignment="1">
      <alignment horizontal="left" vertical="top"/>
    </xf>
    <xf numFmtId="2" fontId="0" fillId="7" borderId="0" xfId="0" applyNumberFormat="1" applyFill="1" applyAlignment="1">
      <alignment horizontal="left" vertical="top"/>
    </xf>
    <xf numFmtId="0" fontId="0" fillId="2" borderId="0" xfId="0" applyFill="1" applyAlignment="1">
      <alignment horizontal="left" vertical="top"/>
    </xf>
    <xf numFmtId="2" fontId="0" fillId="0" borderId="0" xfId="0" applyNumberFormat="1" applyAlignment="1">
      <alignment horizontal="left" vertical="top"/>
    </xf>
    <xf numFmtId="0" fontId="0" fillId="0" borderId="1" xfId="0" applyBorder="1" applyAlignment="1">
      <alignment horizontal="right"/>
    </xf>
    <xf numFmtId="0" fontId="0" fillId="7" borderId="5" xfId="0" applyFill="1" applyBorder="1" applyAlignment="1">
      <alignment horizontal="right"/>
    </xf>
    <xf numFmtId="0" fontId="0" fillId="0" borderId="0" xfId="0" applyFont="1"/>
    <xf numFmtId="0" fontId="0" fillId="0" borderId="0" xfId="0" applyFont="1" applyAlignment="1">
      <alignment horizontal="left" vertical="top"/>
    </xf>
    <xf numFmtId="0" fontId="0" fillId="0" borderId="1" xfId="0" applyFont="1" applyBorder="1" applyAlignment="1">
      <alignment horizontal="right"/>
    </xf>
    <xf numFmtId="0" fontId="9" fillId="6" borderId="0" xfId="0" applyFont="1" applyFill="1"/>
    <xf numFmtId="0" fontId="9" fillId="6" borderId="0" xfId="0" applyFont="1" applyFill="1" applyAlignment="1">
      <alignment horizontal="left" vertical="top"/>
    </xf>
    <xf numFmtId="2" fontId="9" fillId="6" borderId="1" xfId="0" applyNumberFormat="1" applyFont="1" applyFill="1" applyBorder="1" applyAlignment="1">
      <alignment horizontal="right"/>
    </xf>
    <xf numFmtId="0" fontId="9" fillId="7" borderId="0" xfId="0" applyFont="1" applyFill="1"/>
    <xf numFmtId="0" fontId="9" fillId="7" borderId="0" xfId="0" applyFont="1" applyFill="1" applyAlignment="1">
      <alignment horizontal="left" vertical="top"/>
    </xf>
    <xf numFmtId="2" fontId="9" fillId="7" borderId="1" xfId="0" applyNumberFormat="1" applyFont="1" applyFill="1" applyBorder="1" applyAlignment="1">
      <alignment horizontal="right"/>
    </xf>
    <xf numFmtId="0" fontId="0" fillId="0" borderId="2" xfId="0" applyBorder="1" applyAlignment="1">
      <alignment horizontal="left" vertical="top"/>
    </xf>
    <xf numFmtId="0" fontId="0" fillId="0" borderId="3" xfId="0" applyBorder="1" applyAlignment="1">
      <alignment horizontal="right"/>
    </xf>
    <xf numFmtId="2" fontId="2" fillId="2" borderId="3" xfId="0" applyNumberFormat="1" applyFont="1" applyFill="1" applyBorder="1"/>
    <xf numFmtId="2" fontId="2" fillId="7" borderId="5" xfId="0" applyNumberFormat="1" applyFont="1" applyFill="1" applyBorder="1" applyAlignment="1">
      <alignment horizontal="right" wrapText="1"/>
    </xf>
    <xf numFmtId="2" fontId="2" fillId="4" borderId="1" xfId="0" applyNumberFormat="1" applyFont="1" applyFill="1" applyBorder="1" applyAlignment="1">
      <alignment horizontal="right" wrapText="1"/>
    </xf>
    <xf numFmtId="2" fontId="2" fillId="0" borderId="0" xfId="0" applyNumberFormat="1" applyFont="1" applyFill="1"/>
    <xf numFmtId="2" fontId="2" fillId="0" borderId="0" xfId="0" applyNumberFormat="1" applyFont="1" applyFill="1" applyAlignment="1">
      <alignment horizontal="left" vertical="top" wrapText="1"/>
    </xf>
    <xf numFmtId="2" fontId="0" fillId="0" borderId="0" xfId="0" applyNumberFormat="1" applyFont="1" applyFill="1" applyBorder="1" applyAlignment="1">
      <alignment horizontal="right"/>
    </xf>
    <xf numFmtId="2" fontId="2" fillId="0" borderId="1" xfId="0" applyNumberFormat="1" applyFont="1" applyFill="1" applyBorder="1" applyAlignment="1">
      <alignment horizontal="right"/>
    </xf>
    <xf numFmtId="2" fontId="0" fillId="0" borderId="0" xfId="0" applyNumberFormat="1" applyFill="1" applyBorder="1"/>
    <xf numFmtId="2" fontId="0" fillId="0" borderId="0" xfId="0" applyNumberFormat="1" applyFill="1"/>
    <xf numFmtId="9" fontId="0" fillId="0" borderId="0" xfId="0" applyNumberFormat="1"/>
    <xf numFmtId="2" fontId="9" fillId="2" borderId="0" xfId="0" applyNumberFormat="1" applyFont="1" applyFill="1"/>
    <xf numFmtId="2" fontId="9" fillId="2" borderId="0" xfId="0" applyNumberFormat="1" applyFont="1" applyFill="1" applyAlignment="1">
      <alignment horizontal="left" vertical="top"/>
    </xf>
    <xf numFmtId="2" fontId="9" fillId="2" borderId="1" xfId="0" applyNumberFormat="1" applyFont="1" applyFill="1" applyBorder="1" applyAlignment="1">
      <alignment horizontal="right"/>
    </xf>
    <xf numFmtId="164" fontId="2" fillId="2" borderId="3" xfId="0" applyNumberFormat="1" applyFont="1" applyFill="1" applyBorder="1"/>
    <xf numFmtId="0" fontId="2" fillId="0" borderId="0" xfId="0" applyFont="1" applyProtection="1">
      <protection locked="0"/>
    </xf>
    <xf numFmtId="0" fontId="0" fillId="0" borderId="0" xfId="0" applyFont="1" applyProtection="1">
      <protection locked="0"/>
    </xf>
    <xf numFmtId="0" fontId="0" fillId="0" borderId="0" xfId="0" applyProtection="1">
      <protection locked="0"/>
    </xf>
    <xf numFmtId="0" fontId="0" fillId="6" borderId="0" xfId="0" applyFill="1" applyProtection="1">
      <protection locked="0"/>
    </xf>
    <xf numFmtId="0" fontId="9" fillId="6" borderId="0" xfId="0" applyFont="1" applyFill="1" applyProtection="1">
      <protection locked="0"/>
    </xf>
    <xf numFmtId="0" fontId="0" fillId="7" borderId="4" xfId="0" applyFill="1" applyBorder="1" applyProtection="1">
      <protection locked="0"/>
    </xf>
    <xf numFmtId="0" fontId="0" fillId="7" borderId="0" xfId="0" applyFill="1" applyProtection="1">
      <protection locked="0"/>
    </xf>
    <xf numFmtId="0" fontId="9" fillId="7" borderId="0" xfId="0" applyFont="1" applyFill="1" applyProtection="1">
      <protection locked="0"/>
    </xf>
    <xf numFmtId="0" fontId="0" fillId="2" borderId="0" xfId="0" applyFill="1" applyProtection="1">
      <protection locked="0"/>
    </xf>
    <xf numFmtId="2" fontId="9" fillId="2" borderId="0" xfId="0" applyNumberFormat="1" applyFont="1" applyFill="1" applyProtection="1">
      <protection locked="0"/>
    </xf>
    <xf numFmtId="0" fontId="2" fillId="0" borderId="3" xfId="0" applyFont="1" applyBorder="1" applyProtection="1"/>
    <xf numFmtId="0" fontId="2" fillId="0" borderId="1" xfId="0" applyFont="1" applyBorder="1" applyProtection="1"/>
    <xf numFmtId="0" fontId="2" fillId="6" borderId="1" xfId="0" applyFont="1" applyFill="1" applyBorder="1" applyProtection="1"/>
    <xf numFmtId="0" fontId="11" fillId="6" borderId="1" xfId="0" applyFont="1" applyFill="1" applyBorder="1" applyProtection="1"/>
    <xf numFmtId="0" fontId="2" fillId="7" borderId="5" xfId="0" applyFont="1" applyFill="1" applyBorder="1" applyProtection="1"/>
    <xf numFmtId="0" fontId="2" fillId="7" borderId="1" xfId="0" applyFont="1" applyFill="1" applyBorder="1" applyProtection="1"/>
    <xf numFmtId="0" fontId="11" fillId="7" borderId="1" xfId="0" applyFont="1" applyFill="1" applyBorder="1" applyProtection="1"/>
    <xf numFmtId="0" fontId="0" fillId="0" borderId="1" xfId="0" applyFont="1" applyBorder="1" applyProtection="1"/>
    <xf numFmtId="2" fontId="2" fillId="6" borderId="1" xfId="0" applyNumberFormat="1" applyFont="1" applyFill="1" applyBorder="1" applyProtection="1"/>
    <xf numFmtId="2" fontId="2" fillId="4" borderId="1" xfId="0" applyNumberFormat="1" applyFont="1" applyFill="1" applyBorder="1" applyProtection="1"/>
    <xf numFmtId="2" fontId="2" fillId="3" borderId="1" xfId="0" applyNumberFormat="1" applyFont="1" applyFill="1" applyBorder="1" applyProtection="1"/>
    <xf numFmtId="2" fontId="2" fillId="7" borderId="1" xfId="0" applyNumberFormat="1" applyFont="1" applyFill="1" applyBorder="1" applyProtection="1"/>
    <xf numFmtId="0" fontId="2" fillId="2" borderId="1" xfId="0" applyFont="1" applyFill="1" applyBorder="1" applyProtection="1"/>
    <xf numFmtId="2" fontId="11" fillId="2" borderId="1" xfId="0" applyNumberFormat="1" applyFont="1" applyFill="1" applyBorder="1" applyProtection="1"/>
    <xf numFmtId="2" fontId="2" fillId="2" borderId="1" xfId="0" applyNumberFormat="1" applyFont="1" applyFill="1" applyBorder="1" applyProtection="1"/>
    <xf numFmtId="164" fontId="2" fillId="2" borderId="1" xfId="0" applyNumberFormat="1" applyFont="1" applyFill="1" applyBorder="1" applyProtection="1"/>
    <xf numFmtId="2" fontId="2" fillId="0" borderId="1" xfId="0" applyNumberFormat="1" applyFont="1" applyBorder="1" applyProtection="1"/>
    <xf numFmtId="0" fontId="0" fillId="0" borderId="2" xfId="0" applyBorder="1" applyProtection="1">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right"/>
      <protection locked="0"/>
    </xf>
    <xf numFmtId="0" fontId="2" fillId="0" borderId="3" xfId="0" applyFont="1" applyBorder="1" applyProtection="1">
      <protection locked="0"/>
    </xf>
    <xf numFmtId="0" fontId="0" fillId="0" borderId="2" xfId="0" applyBorder="1" applyProtection="1"/>
    <xf numFmtId="2" fontId="2" fillId="2" borderId="0" xfId="0" applyNumberFormat="1" applyFont="1" applyFill="1" applyBorder="1" applyAlignment="1">
      <alignment horizontal="center" vertical="top" wrapText="1"/>
    </xf>
    <xf numFmtId="0" fontId="2" fillId="0" borderId="0" xfId="0" applyFont="1" applyAlignment="1">
      <alignment horizontal="left" vertical="top" wrapText="1"/>
    </xf>
    <xf numFmtId="2" fontId="0" fillId="5" borderId="0" xfId="0" applyNumberFormat="1" applyFill="1" applyAlignment="1">
      <alignment horizontal="center"/>
    </xf>
    <xf numFmtId="0" fontId="0" fillId="7" borderId="4" xfId="0" applyFill="1" applyBorder="1" applyAlignment="1">
      <alignment horizontal="center"/>
    </xf>
    <xf numFmtId="0" fontId="0" fillId="7" borderId="0" xfId="0" applyFill="1" applyBorder="1" applyAlignment="1">
      <alignment horizontal="center"/>
    </xf>
    <xf numFmtId="0" fontId="0" fillId="6" borderId="0" xfId="0" applyFill="1" applyAlignment="1">
      <alignment horizontal="center"/>
    </xf>
    <xf numFmtId="0" fontId="0" fillId="2" borderId="0" xfId="0" applyFill="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0" xfId="0" applyBorder="1" applyAlignment="1">
      <alignment horizontal="center"/>
    </xf>
  </cellXfs>
  <cellStyles count="2">
    <cellStyle name="Hyperlink" xfId="1" builtinId="8"/>
    <cellStyle name="Standaard" xfId="0" builtinId="0"/>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47</xdr:row>
      <xdr:rowOff>7222</xdr:rowOff>
    </xdr:from>
    <xdr:to>
      <xdr:col>3</xdr:col>
      <xdr:colOff>1502173</xdr:colOff>
      <xdr:row>59</xdr:row>
      <xdr:rowOff>29884</xdr:rowOff>
    </xdr:to>
    <xdr:pic>
      <xdr:nvPicPr>
        <xdr:cNvPr id="2" name="Afbeelding 1">
          <a:extLst>
            <a:ext uri="{FF2B5EF4-FFF2-40B4-BE49-F238E27FC236}">
              <a16:creationId xmlns:a16="http://schemas.microsoft.com/office/drawing/2014/main" id="{690AA9F1-D6BE-42FE-A6BA-82FF42BD61AF}"/>
            </a:ext>
          </a:extLst>
        </xdr:cNvPr>
        <xdr:cNvPicPr>
          <a:picLocks noChangeAspect="1"/>
        </xdr:cNvPicPr>
      </xdr:nvPicPr>
      <xdr:blipFill>
        <a:blip xmlns:r="http://schemas.openxmlformats.org/officeDocument/2006/relationships" r:embed="rId1"/>
        <a:stretch>
          <a:fillRect/>
        </a:stretch>
      </xdr:blipFill>
      <xdr:spPr>
        <a:xfrm>
          <a:off x="0" y="8807575"/>
          <a:ext cx="3280173" cy="22638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107950</xdr:rowOff>
    </xdr:from>
    <xdr:to>
      <xdr:col>8</xdr:col>
      <xdr:colOff>560879</xdr:colOff>
      <xdr:row>25</xdr:row>
      <xdr:rowOff>21355</xdr:rowOff>
    </xdr:to>
    <xdr:pic>
      <xdr:nvPicPr>
        <xdr:cNvPr id="2" name="Afbeelding 1">
          <a:extLst>
            <a:ext uri="{FF2B5EF4-FFF2-40B4-BE49-F238E27FC236}">
              <a16:creationId xmlns:a16="http://schemas.microsoft.com/office/drawing/2014/main" id="{07F526C7-A6F0-4110-9C1B-135B2AF879B0}"/>
            </a:ext>
          </a:extLst>
        </xdr:cNvPr>
        <xdr:cNvPicPr>
          <a:picLocks noChangeAspect="1"/>
        </xdr:cNvPicPr>
      </xdr:nvPicPr>
      <xdr:blipFill>
        <a:blip xmlns:r="http://schemas.openxmlformats.org/officeDocument/2006/relationships" r:embed="rId1"/>
        <a:stretch>
          <a:fillRect/>
        </a:stretch>
      </xdr:blipFill>
      <xdr:spPr>
        <a:xfrm>
          <a:off x="222250" y="107950"/>
          <a:ext cx="5215429" cy="4517155"/>
        </a:xfrm>
        <a:prstGeom prst="rect">
          <a:avLst/>
        </a:prstGeom>
      </xdr:spPr>
    </xdr:pic>
    <xdr:clientData/>
  </xdr:twoCellAnchor>
  <xdr:twoCellAnchor editAs="oneCell">
    <xdr:from>
      <xdr:col>9</xdr:col>
      <xdr:colOff>44450</xdr:colOff>
      <xdr:row>0</xdr:row>
      <xdr:rowOff>31816</xdr:rowOff>
    </xdr:from>
    <xdr:to>
      <xdr:col>18</xdr:col>
      <xdr:colOff>205357</xdr:colOff>
      <xdr:row>27</xdr:row>
      <xdr:rowOff>132435</xdr:rowOff>
    </xdr:to>
    <xdr:pic>
      <xdr:nvPicPr>
        <xdr:cNvPr id="3" name="Afbeelding 2">
          <a:extLst>
            <a:ext uri="{FF2B5EF4-FFF2-40B4-BE49-F238E27FC236}">
              <a16:creationId xmlns:a16="http://schemas.microsoft.com/office/drawing/2014/main" id="{ADA8A8C2-4439-4CDD-80B1-5E5EA89A07D8}"/>
            </a:ext>
          </a:extLst>
        </xdr:cNvPr>
        <xdr:cNvPicPr>
          <a:picLocks noChangeAspect="1"/>
        </xdr:cNvPicPr>
      </xdr:nvPicPr>
      <xdr:blipFill>
        <a:blip xmlns:r="http://schemas.openxmlformats.org/officeDocument/2006/relationships" r:embed="rId2"/>
        <a:stretch>
          <a:fillRect/>
        </a:stretch>
      </xdr:blipFill>
      <xdr:spPr>
        <a:xfrm>
          <a:off x="5530850" y="31816"/>
          <a:ext cx="5647307" cy="5072669"/>
        </a:xfrm>
        <a:prstGeom prst="rect">
          <a:avLst/>
        </a:prstGeom>
      </xdr:spPr>
    </xdr:pic>
    <xdr:clientData/>
  </xdr:twoCellAnchor>
  <xdr:twoCellAnchor editAs="oneCell">
    <xdr:from>
      <xdr:col>18</xdr:col>
      <xdr:colOff>393700</xdr:colOff>
      <xdr:row>0</xdr:row>
      <xdr:rowOff>26492</xdr:rowOff>
    </xdr:from>
    <xdr:to>
      <xdr:col>27</xdr:col>
      <xdr:colOff>526033</xdr:colOff>
      <xdr:row>26</xdr:row>
      <xdr:rowOff>90783</xdr:rowOff>
    </xdr:to>
    <xdr:pic>
      <xdr:nvPicPr>
        <xdr:cNvPr id="4" name="Afbeelding 3">
          <a:extLst>
            <a:ext uri="{FF2B5EF4-FFF2-40B4-BE49-F238E27FC236}">
              <a16:creationId xmlns:a16="http://schemas.microsoft.com/office/drawing/2014/main" id="{B806F7C5-961C-4B8E-B399-AC8C12B575F7}"/>
            </a:ext>
          </a:extLst>
        </xdr:cNvPr>
        <xdr:cNvPicPr>
          <a:picLocks noChangeAspect="1"/>
        </xdr:cNvPicPr>
      </xdr:nvPicPr>
      <xdr:blipFill>
        <a:blip xmlns:r="http://schemas.openxmlformats.org/officeDocument/2006/relationships" r:embed="rId3"/>
        <a:stretch>
          <a:fillRect/>
        </a:stretch>
      </xdr:blipFill>
      <xdr:spPr>
        <a:xfrm>
          <a:off x="11366500" y="26492"/>
          <a:ext cx="5637783" cy="4852191"/>
        </a:xfrm>
        <a:prstGeom prst="rect">
          <a:avLst/>
        </a:prstGeom>
      </xdr:spPr>
    </xdr:pic>
    <xdr:clientData/>
  </xdr:twoCellAnchor>
  <xdr:twoCellAnchor editAs="oneCell">
    <xdr:from>
      <xdr:col>0</xdr:col>
      <xdr:colOff>1</xdr:colOff>
      <xdr:row>27</xdr:row>
      <xdr:rowOff>88900</xdr:rowOff>
    </xdr:from>
    <xdr:to>
      <xdr:col>9</xdr:col>
      <xdr:colOff>75157</xdr:colOff>
      <xdr:row>53</xdr:row>
      <xdr:rowOff>49909</xdr:rowOff>
    </xdr:to>
    <xdr:pic>
      <xdr:nvPicPr>
        <xdr:cNvPr id="5" name="Afbeelding 4">
          <a:extLst>
            <a:ext uri="{FF2B5EF4-FFF2-40B4-BE49-F238E27FC236}">
              <a16:creationId xmlns:a16="http://schemas.microsoft.com/office/drawing/2014/main" id="{89BB2AA5-D45F-4948-B3D6-5909D0DCBC8F}"/>
            </a:ext>
          </a:extLst>
        </xdr:cNvPr>
        <xdr:cNvPicPr>
          <a:picLocks noChangeAspect="1"/>
        </xdr:cNvPicPr>
      </xdr:nvPicPr>
      <xdr:blipFill>
        <a:blip xmlns:r="http://schemas.openxmlformats.org/officeDocument/2006/relationships" r:embed="rId4"/>
        <a:stretch>
          <a:fillRect/>
        </a:stretch>
      </xdr:blipFill>
      <xdr:spPr>
        <a:xfrm>
          <a:off x="1" y="5060950"/>
          <a:ext cx="5561556" cy="4748909"/>
        </a:xfrm>
        <a:prstGeom prst="rect">
          <a:avLst/>
        </a:prstGeom>
      </xdr:spPr>
    </xdr:pic>
    <xdr:clientData/>
  </xdr:twoCellAnchor>
  <xdr:oneCellAnchor>
    <xdr:from>
      <xdr:col>13</xdr:col>
      <xdr:colOff>0</xdr:colOff>
      <xdr:row>36</xdr:row>
      <xdr:rowOff>0</xdr:rowOff>
    </xdr:from>
    <xdr:ext cx="3143250" cy="1155700"/>
    <xdr:pic>
      <xdr:nvPicPr>
        <xdr:cNvPr id="6" name="Afbeelding 5">
          <a:extLst>
            <a:ext uri="{FF2B5EF4-FFF2-40B4-BE49-F238E27FC236}">
              <a16:creationId xmlns:a16="http://schemas.microsoft.com/office/drawing/2014/main" id="{2DB8607C-AB55-4C73-9933-8250ED23C8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712450" y="762000"/>
          <a:ext cx="3143250" cy="1155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31750</xdr:colOff>
      <xdr:row>43</xdr:row>
      <xdr:rowOff>0</xdr:rowOff>
    </xdr:from>
    <xdr:ext cx="3048000" cy="711200"/>
    <xdr:pic>
      <xdr:nvPicPr>
        <xdr:cNvPr id="7" name="Afbeelding 6">
          <a:extLst>
            <a:ext uri="{FF2B5EF4-FFF2-40B4-BE49-F238E27FC236}">
              <a16:creationId xmlns:a16="http://schemas.microsoft.com/office/drawing/2014/main" id="{A563A6AF-5345-454B-99C9-EF3C048B780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744200" y="2051050"/>
          <a:ext cx="3048000" cy="7112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ocplayer.nl/9779950-Alle-milieuaspecten-van-hemelwater.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BBA4-CF6B-4400-9043-077AF9CC72B1}">
  <dimension ref="B1:K11"/>
  <sheetViews>
    <sheetView zoomScale="130" zoomScaleNormal="130" workbookViewId="0"/>
  </sheetViews>
  <sheetFormatPr defaultRowHeight="14.25" x14ac:dyDescent="0.45"/>
  <cols>
    <col min="2" max="2" width="10" bestFit="1" customWidth="1"/>
    <col min="3" max="3" width="21.265625" customWidth="1"/>
    <col min="4" max="4" width="11.796875" style="8" customWidth="1"/>
    <col min="5" max="5" width="11.796875" style="5" customWidth="1"/>
    <col min="6" max="6" width="11.796875" style="46" customWidth="1"/>
    <col min="7" max="7" width="11.796875" style="3" customWidth="1"/>
    <col min="8" max="9" width="11.796875" style="38" customWidth="1"/>
    <col min="10" max="10" width="11.796875" style="41" customWidth="1"/>
    <col min="11" max="11" width="8.73046875" style="93"/>
  </cols>
  <sheetData>
    <row r="1" spans="2:11" s="21" customFormat="1" x14ac:dyDescent="0.45">
      <c r="D1" s="23"/>
      <c r="E1" s="25"/>
      <c r="F1" s="43"/>
      <c r="G1" s="34"/>
      <c r="H1" s="34"/>
      <c r="I1" s="34"/>
      <c r="J1" s="35"/>
      <c r="K1" s="88"/>
    </row>
    <row r="2" spans="2:11" s="22" customFormat="1" ht="28.5" x14ac:dyDescent="0.45">
      <c r="B2" s="132" t="s">
        <v>76</v>
      </c>
      <c r="C2" s="132"/>
      <c r="D2" s="24" t="s">
        <v>75</v>
      </c>
      <c r="E2" s="26" t="s">
        <v>28</v>
      </c>
      <c r="F2" s="44" t="s">
        <v>29</v>
      </c>
      <c r="G2" s="131" t="s">
        <v>77</v>
      </c>
      <c r="H2" s="131"/>
      <c r="I2" s="131"/>
      <c r="J2" s="131"/>
      <c r="K2" s="89" t="s">
        <v>83</v>
      </c>
    </row>
    <row r="3" spans="2:11" s="22" customFormat="1" ht="28.5" x14ac:dyDescent="0.45">
      <c r="D3" s="24"/>
      <c r="E3" s="26"/>
      <c r="F3" s="44"/>
      <c r="G3" s="27" t="s">
        <v>74</v>
      </c>
      <c r="H3" s="36" t="s">
        <v>82</v>
      </c>
      <c r="I3" s="36" t="s">
        <v>33</v>
      </c>
      <c r="J3" s="39" t="s">
        <v>94</v>
      </c>
      <c r="K3" s="89"/>
    </row>
    <row r="4" spans="2:11" s="28" customFormat="1" ht="15.75" x14ac:dyDescent="0.45">
      <c r="D4" s="29" t="s">
        <v>24</v>
      </c>
      <c r="E4" s="30" t="s">
        <v>25</v>
      </c>
      <c r="F4" s="45" t="s">
        <v>25</v>
      </c>
      <c r="G4" s="31" t="s">
        <v>24</v>
      </c>
      <c r="H4" s="37" t="s">
        <v>15</v>
      </c>
      <c r="I4" s="37" t="s">
        <v>42</v>
      </c>
      <c r="J4" s="40" t="s">
        <v>43</v>
      </c>
      <c r="K4" s="90" t="s">
        <v>25</v>
      </c>
    </row>
    <row r="5" spans="2:11" s="32" customFormat="1" x14ac:dyDescent="0.45">
      <c r="D5" s="33">
        <f ca="1">SUM(D6:D37)</f>
        <v>0</v>
      </c>
      <c r="E5" s="87">
        <f t="shared" ref="E5:F5" ca="1" si="0">SUM(E6:E37)</f>
        <v>0</v>
      </c>
      <c r="F5" s="86">
        <f t="shared" ca="1" si="0"/>
        <v>0</v>
      </c>
      <c r="G5" s="20">
        <f t="shared" ref="G5" ca="1" si="1">SUM(G6:G37)</f>
        <v>0</v>
      </c>
      <c r="H5" s="85"/>
      <c r="I5" s="85"/>
      <c r="J5" s="98"/>
      <c r="K5" s="91"/>
    </row>
    <row r="6" spans="2:11" x14ac:dyDescent="0.45">
      <c r="B6" t="str">
        <f>IF(Calculator!B5&gt;0,Calculator!A5,"")</f>
        <v/>
      </c>
      <c r="C6" t="str">
        <f>IF(Calculator!B5&gt;0,Calculator!B5,"")</f>
        <v/>
      </c>
      <c r="D6" s="8" t="str">
        <f>IF(Calculator!B5&gt;0,Calculator!H11,"")</f>
        <v/>
      </c>
      <c r="E6" s="5" t="str">
        <f>IF(Calculator!B5&gt;0,Calculator!I11,"")</f>
        <v/>
      </c>
      <c r="F6" s="46" t="str">
        <f>IF(Calculator!B5&gt;0,Calculator!R11,"")</f>
        <v/>
      </c>
      <c r="G6" s="3" t="str">
        <f>IF(Calculator!B5&gt;0,Calculator!V11,"")</f>
        <v/>
      </c>
      <c r="H6" s="38" t="str">
        <f>IF(Calculator!B5&gt;0,Calculator!W11,"")</f>
        <v/>
      </c>
      <c r="I6" s="38" t="str">
        <f>IF(Calculator!B5&gt;0,Calculator!X5,"")</f>
        <v/>
      </c>
      <c r="J6" s="41" t="str">
        <f>IF(Calculator!B5&gt;0,Calculator!X11,"")</f>
        <v/>
      </c>
      <c r="K6" s="92" t="str">
        <f>IF(Calculator!B5&gt;0,Calculator!Y11,"")</f>
        <v/>
      </c>
    </row>
    <row r="7" spans="2:11" x14ac:dyDescent="0.45">
      <c r="B7" t="str">
        <f ca="1">IF(OFFSET(Calculator!$B$5,7,0)&gt;0,OFFSET(Calculator!$A$5,7,0),"")</f>
        <v/>
      </c>
      <c r="C7" t="str">
        <f ca="1">IF(OFFSET(Calculator!$B$5,7,0)&gt;0,OFFSET(Calculator!$B$5,7,0),"")</f>
        <v/>
      </c>
      <c r="D7" s="8" t="str">
        <f ca="1">IF(OFFSET(Calculator!$B$5,7,0)&gt;0,OFFSET(Calculator!$H$11,7,0),"")</f>
        <v/>
      </c>
      <c r="E7" s="5" t="str">
        <f ca="1">IF(OFFSET(Calculator!$B$5,7,0)&gt;0,OFFSET(Calculator!$I$11,7,0),"")</f>
        <v/>
      </c>
      <c r="F7" s="46" t="str">
        <f ca="1">IF(OFFSET(Calculator!$B$5,7,0)&gt;0,OFFSET(Calculator!$R$11,7,0),"")</f>
        <v/>
      </c>
      <c r="G7" s="3" t="str">
        <f ca="1">IF(OFFSET(Calculator!$B$5,7,0)&gt;0,OFFSET(Calculator!$V$11,7,0),"")</f>
        <v/>
      </c>
      <c r="H7" s="38" t="str">
        <f ca="1">IF(OFFSET(Calculator!$B$5,7,0)&gt;0,OFFSET(Calculator!$W$11,7,0),"")</f>
        <v/>
      </c>
      <c r="I7" s="38" t="str">
        <f ca="1">IF(OFFSET(Calculator!$B$5,7,0)&gt;0,OFFSET(Calculator!$X$5,7,0),"")</f>
        <v/>
      </c>
      <c r="J7" s="41" t="str">
        <f ca="1">IF(OFFSET(Calculator!$B$5,7,0)&gt;0,OFFSET(Calculator!$X$11,7,0),"")</f>
        <v/>
      </c>
      <c r="K7" s="93" t="str">
        <f ca="1">IF(OFFSET(Calculator!$B$5,7,0)&gt;0,OFFSET(Calculator!$Y$11,7,0),"")</f>
        <v/>
      </c>
    </row>
    <row r="8" spans="2:11" x14ac:dyDescent="0.45">
      <c r="B8" t="str">
        <f ca="1">IF(OFFSET(Calculator!$B$5,14,0)&gt;0,OFFSET(Calculator!$A$5,14,0),"")</f>
        <v/>
      </c>
      <c r="C8" t="str">
        <f ca="1">IF(OFFSET(Calculator!$B$5,14,0)&gt;0,OFFSET(Calculator!$B$5,14,0),"")</f>
        <v/>
      </c>
      <c r="D8" s="8" t="str">
        <f ca="1">IF(OFFSET(Calculator!$B$5,14,0)&gt;0,OFFSET(Calculator!$H$11,14,0),"")</f>
        <v/>
      </c>
      <c r="E8" s="5" t="str">
        <f ca="1">IF(OFFSET(Calculator!$B$5,14,0)&gt;0,OFFSET(Calculator!$I$11,14,0),"")</f>
        <v/>
      </c>
      <c r="F8" s="46" t="str">
        <f ca="1">IF(OFFSET(Calculator!$B$5,14,0)&gt;0,OFFSET(Calculator!$R$11,14,0),"")</f>
        <v/>
      </c>
      <c r="G8" s="3" t="str">
        <f ca="1">IF(OFFSET(Calculator!$B$5,14,0)&gt;0,OFFSET(Calculator!$V$11,14,0),"")</f>
        <v/>
      </c>
      <c r="H8" s="38" t="str">
        <f ca="1">IF(OFFSET(Calculator!$B$5,14,0)&gt;0,OFFSET(Calculator!$W$11,14,0),"")</f>
        <v/>
      </c>
      <c r="I8" s="38" t="str">
        <f ca="1">IF(OFFSET(Calculator!$B$5,14,0)&gt;0,OFFSET(Calculator!$X$5,14,0),"")</f>
        <v/>
      </c>
      <c r="J8" s="41" t="str">
        <f ca="1">IF(OFFSET(Calculator!$B$5,14,0)&gt;0,OFFSET(Calculator!$X$11,14,0),"")</f>
        <v/>
      </c>
      <c r="K8" s="93" t="str">
        <f ca="1">IF(OFFSET(Calculator!$B$5,14,0)&gt;0,OFFSET(Calculator!$Y$11,14,0),"")</f>
        <v/>
      </c>
    </row>
    <row r="9" spans="2:11" x14ac:dyDescent="0.45">
      <c r="B9" t="str">
        <f ca="1">IF(OFFSET(Calculator!$B$5,21,0)&gt;0,OFFSET(Calculator!$A$5,21,0),"")</f>
        <v/>
      </c>
      <c r="C9" t="str">
        <f ca="1">IF(OFFSET(Calculator!$B$5,21,0)&gt;0,OFFSET(Calculator!$B$5,21,0),"")</f>
        <v/>
      </c>
      <c r="D9" s="8" t="str">
        <f ca="1">IF(OFFSET(Calculator!$B$5,21,0)&gt;0,OFFSET(Calculator!$H$11,21,0),"")</f>
        <v/>
      </c>
      <c r="E9" s="5" t="str">
        <f ca="1">IF(OFFSET(Calculator!$B$5,21,0)&gt;0,OFFSET(Calculator!$I$11,21,0),"")</f>
        <v/>
      </c>
      <c r="F9" s="46" t="str">
        <f ca="1">IF(OFFSET(Calculator!$B$5,21,0)&gt;0,OFFSET(Calculator!$R$11,21,0),"")</f>
        <v/>
      </c>
      <c r="G9" s="3" t="str">
        <f ca="1">IF(OFFSET(Calculator!$B$5,21,0)&gt;0,OFFSET(Calculator!$V$11,21,0),"")</f>
        <v/>
      </c>
      <c r="H9" s="38" t="str">
        <f ca="1">IF(OFFSET(Calculator!$B$5,21,0)&gt;0,OFFSET(Calculator!$W$11,21,0),"")</f>
        <v/>
      </c>
      <c r="I9" s="38" t="str">
        <f ca="1">IF(OFFSET(Calculator!$B$5,21,0)&gt;0,OFFSET(Calculator!$X$5,21,0),"")</f>
        <v/>
      </c>
      <c r="J9" s="41" t="str">
        <f ca="1">IF(OFFSET(Calculator!$B$5,21,0)&gt;0,OFFSET(Calculator!$X$11,21,0),"")</f>
        <v/>
      </c>
      <c r="K9" s="93" t="str">
        <f ca="1">IF(OFFSET(Calculator!$B$5,21,0)&gt;0,OFFSET(Calculator!$Y$11,21,0),"")</f>
        <v/>
      </c>
    </row>
    <row r="10" spans="2:11" x14ac:dyDescent="0.45">
      <c r="B10" t="str">
        <f ca="1">IF(OFFSET(Calculator!$B$5,28,0)&gt;0,OFFSET(Calculator!$A$5,28,0),"")</f>
        <v/>
      </c>
      <c r="C10" t="str">
        <f ca="1">IF(OFFSET(Calculator!$B$5,28,0)&gt;0,OFFSET(Calculator!$B$5,28,0),"")</f>
        <v/>
      </c>
      <c r="D10" s="8" t="str">
        <f ca="1">IF(OFFSET(Calculator!$B$5,28,0)&gt;0,OFFSET(Calculator!$H$11,28,0),"")</f>
        <v/>
      </c>
      <c r="E10" s="5" t="str">
        <f ca="1">IF(OFFSET(Calculator!$B$5,28,0)&gt;0,OFFSET(Calculator!$I$11,28,0),"")</f>
        <v/>
      </c>
      <c r="F10" s="46" t="str">
        <f ca="1">IF(OFFSET(Calculator!$B$5,28,0)&gt;0,OFFSET(Calculator!$R$11,28,0),"")</f>
        <v/>
      </c>
      <c r="G10" s="3" t="str">
        <f ca="1">IF(OFFSET(Calculator!$B$5,28,0)&gt;0,OFFSET(Calculator!$V$11,28,0),"")</f>
        <v/>
      </c>
      <c r="H10" s="38" t="str">
        <f ca="1">IF(OFFSET(Calculator!$B$5,28,0)&gt;0,OFFSET(Calculator!$W$11,28,0),"")</f>
        <v/>
      </c>
      <c r="I10" s="38" t="str">
        <f ca="1">IF(OFFSET(Calculator!$B$5,28,0)&gt;0,OFFSET(Calculator!$X$5,28,0),"")</f>
        <v/>
      </c>
      <c r="J10" s="41" t="str">
        <f ca="1">IF(OFFSET(Calculator!$B$5,28,0)&gt;0,OFFSET(Calculator!$X$11,28,0),"")</f>
        <v/>
      </c>
      <c r="K10" s="93" t="str">
        <f ca="1">IF(OFFSET(Calculator!$B$5,28,0)&gt;0,OFFSET(Calculator!$Y$11,28,0),"")</f>
        <v/>
      </c>
    </row>
    <row r="11" spans="2:11" x14ac:dyDescent="0.45">
      <c r="B11" t="str">
        <f ca="1">IF(OFFSET(Calculator!$B$5,35,0)&gt;0,OFFSET(Calculator!$A$5,35,0),"")</f>
        <v/>
      </c>
      <c r="C11" t="str">
        <f ca="1">IF(OFFSET(Calculator!$B$5,35,0)&gt;0,OFFSET(Calculator!$B$5,35,0),"")</f>
        <v/>
      </c>
      <c r="D11" s="8" t="str">
        <f ca="1">IF(OFFSET(Calculator!$B$5,35,0)&gt;0,OFFSET(Calculator!$H$11,35,0),"")</f>
        <v/>
      </c>
      <c r="E11" s="5" t="str">
        <f ca="1">IF(OFFSET(Calculator!$B$5,35,0)&gt;0,OFFSET(Calculator!$I$11,35,0),"")</f>
        <v/>
      </c>
      <c r="F11" s="46" t="str">
        <f ca="1">IF(OFFSET(Calculator!$B$5,35,0)&gt;0,OFFSET(Calculator!$R$11,35,0),"")</f>
        <v/>
      </c>
      <c r="G11" s="3" t="str">
        <f ca="1">IF(OFFSET(Calculator!$B$5,35,0)&gt;0,OFFSET(Calculator!$V$11,35,0),"")</f>
        <v/>
      </c>
      <c r="H11" s="38" t="str">
        <f ca="1">IF(OFFSET(Calculator!$B$5,35,0)&gt;0,OFFSET(Calculator!$W$11,35,0),"")</f>
        <v/>
      </c>
      <c r="I11" s="38" t="str">
        <f ca="1">IF(OFFSET(Calculator!$B$5,35,0)&gt;0,OFFSET(Calculator!$X$5,35,0),"")</f>
        <v/>
      </c>
      <c r="J11" s="41" t="str">
        <f ca="1">IF(OFFSET(Calculator!$B$5,35,0)&gt;0,OFFSET(Calculator!$X$11,35,0),"")</f>
        <v/>
      </c>
      <c r="K11" s="93" t="str">
        <f ca="1">IF(OFFSET(Calculator!$B$5,35,0)&gt;0,OFFSET(Calculator!$Y$11,35,0),"")</f>
        <v/>
      </c>
    </row>
  </sheetData>
  <sheetProtection sheet="1" objects="1" scenarios="1"/>
  <mergeCells count="2">
    <mergeCell ref="G2:J2"/>
    <mergeCell ref="B2:C2"/>
  </mergeCells>
  <conditionalFormatting sqref="H6:H43">
    <cfRule type="cellIs" dxfId="3" priority="4" operator="greaterThanOrEqual">
      <formula>5</formula>
    </cfRule>
  </conditionalFormatting>
  <conditionalFormatting sqref="K1:K3 K5:K1048576">
    <cfRule type="cellIs" dxfId="2" priority="3"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BF09-9A32-44AE-8E00-F482AD7A51F8}">
  <dimension ref="A1:Z46"/>
  <sheetViews>
    <sheetView tabSelected="1" zoomScaleNormal="100" workbookViewId="0">
      <pane xSplit="4" ySplit="4" topLeftCell="E5" activePane="bottomRight" state="frozen"/>
      <selection pane="topRight" activeCell="E1" sqref="E1"/>
      <selection pane="bottomLeft" activeCell="A5" sqref="A5"/>
      <selection pane="bottomRight" activeCell="B5" sqref="B5"/>
    </sheetView>
  </sheetViews>
  <sheetFormatPr defaultRowHeight="14.25" x14ac:dyDescent="0.45"/>
  <cols>
    <col min="1" max="1" width="3.33203125" bestFit="1" customWidth="1"/>
    <col min="2" max="2" width="17" style="74" customWidth="1"/>
    <col min="3" max="3" width="5.06640625" style="50" bestFit="1" customWidth="1"/>
    <col min="4" max="4" width="22.06640625" customWidth="1"/>
    <col min="5" max="6" width="7.33203125" style="7" customWidth="1"/>
    <col min="7" max="7" width="7.33203125" style="77" customWidth="1"/>
    <col min="8" max="8" width="7.33203125" style="8" customWidth="1"/>
    <col min="9" max="9" width="9.9296875" style="5" customWidth="1"/>
    <col min="10" max="10" width="9.9296875" style="4" bestFit="1" customWidth="1"/>
    <col min="11" max="11" width="21.53125" style="42" customWidth="1"/>
    <col min="12" max="16" width="7.33203125" style="13" customWidth="1"/>
    <col min="17" max="17" width="7.33203125" style="80" customWidth="1"/>
    <col min="18" max="18" width="7.33203125" style="14" customWidth="1"/>
    <col min="19" max="20" width="7.33203125" style="2" customWidth="1"/>
    <col min="21" max="21" width="7.33203125" style="95" customWidth="1"/>
    <col min="22" max="22" width="7.33203125" style="3" customWidth="1"/>
    <col min="23" max="23" width="10.73046875" style="3" customWidth="1"/>
    <col min="24" max="24" width="15.59765625" style="2" bestFit="1" customWidth="1"/>
    <col min="25" max="25" width="8.73046875" style="58"/>
    <col min="26" max="26" width="66.265625" style="126" customWidth="1"/>
  </cols>
  <sheetData>
    <row r="1" spans="1:26" x14ac:dyDescent="0.45">
      <c r="A1" s="138" t="s">
        <v>7</v>
      </c>
      <c r="B1" s="138"/>
      <c r="C1" s="139" t="s">
        <v>88</v>
      </c>
      <c r="D1" s="140"/>
      <c r="E1" s="136" t="s">
        <v>30</v>
      </c>
      <c r="F1" s="136"/>
      <c r="G1" s="136"/>
      <c r="H1" s="136"/>
      <c r="I1" s="133" t="s">
        <v>28</v>
      </c>
      <c r="J1" s="133"/>
      <c r="K1" s="134" t="s">
        <v>29</v>
      </c>
      <c r="L1" s="135"/>
      <c r="M1" s="135"/>
      <c r="N1" s="135"/>
      <c r="O1" s="135"/>
      <c r="P1" s="135"/>
      <c r="Q1" s="135"/>
      <c r="R1" s="135"/>
      <c r="S1" s="137" t="s">
        <v>77</v>
      </c>
      <c r="T1" s="137"/>
      <c r="U1" s="137"/>
      <c r="V1" s="137"/>
      <c r="W1" s="137"/>
      <c r="X1" s="137"/>
      <c r="Y1" s="58" t="s">
        <v>83</v>
      </c>
      <c r="Z1" s="130" t="s">
        <v>93</v>
      </c>
    </row>
    <row r="2" spans="1:26" x14ac:dyDescent="0.45">
      <c r="I2" s="5">
        <v>30</v>
      </c>
      <c r="J2" s="4">
        <v>1.8</v>
      </c>
    </row>
    <row r="3" spans="1:26" s="63" customFormat="1" x14ac:dyDescent="0.45">
      <c r="A3" s="63" t="s">
        <v>86</v>
      </c>
      <c r="B3" s="75" t="s">
        <v>6</v>
      </c>
      <c r="C3" s="83" t="s">
        <v>87</v>
      </c>
      <c r="D3" s="63" t="s">
        <v>6</v>
      </c>
      <c r="E3" s="64" t="s">
        <v>17</v>
      </c>
      <c r="F3" s="64" t="s">
        <v>18</v>
      </c>
      <c r="G3" s="78" t="s">
        <v>16</v>
      </c>
      <c r="H3" s="62" t="s">
        <v>16</v>
      </c>
      <c r="I3" s="65" t="s">
        <v>31</v>
      </c>
      <c r="J3" s="66" t="s">
        <v>32</v>
      </c>
      <c r="K3" s="67"/>
      <c r="L3" s="68" t="s">
        <v>19</v>
      </c>
      <c r="M3" s="68" t="s">
        <v>17</v>
      </c>
      <c r="N3" s="68" t="s">
        <v>18</v>
      </c>
      <c r="O3" s="68" t="s">
        <v>20</v>
      </c>
      <c r="P3" s="68" t="s">
        <v>12</v>
      </c>
      <c r="Q3" s="81"/>
      <c r="R3" s="69" t="s">
        <v>26</v>
      </c>
      <c r="S3" s="70" t="s">
        <v>17</v>
      </c>
      <c r="T3" s="70" t="s">
        <v>18</v>
      </c>
      <c r="U3" s="96" t="s">
        <v>16</v>
      </c>
      <c r="V3" s="61" t="s">
        <v>16</v>
      </c>
      <c r="W3" s="61" t="s">
        <v>82</v>
      </c>
      <c r="X3" s="70" t="s">
        <v>33</v>
      </c>
      <c r="Y3" s="71"/>
      <c r="Z3" s="127"/>
    </row>
    <row r="4" spans="1:26" s="72" customFormat="1" ht="15.75" x14ac:dyDescent="0.45">
      <c r="B4" s="76"/>
      <c r="C4" s="84"/>
      <c r="E4" s="9" t="s">
        <v>15</v>
      </c>
      <c r="F4" s="9" t="s">
        <v>15</v>
      </c>
      <c r="G4" s="79" t="s">
        <v>85</v>
      </c>
      <c r="H4" s="10" t="s">
        <v>24</v>
      </c>
      <c r="I4" s="11" t="s">
        <v>27</v>
      </c>
      <c r="J4" s="12" t="s">
        <v>90</v>
      </c>
      <c r="K4" s="73"/>
      <c r="L4" s="15" t="s">
        <v>10</v>
      </c>
      <c r="M4" s="15" t="s">
        <v>15</v>
      </c>
      <c r="N4" s="15" t="s">
        <v>15</v>
      </c>
      <c r="O4" s="15" t="s">
        <v>15</v>
      </c>
      <c r="P4" s="15" t="s">
        <v>15</v>
      </c>
      <c r="Q4" s="82" t="s">
        <v>89</v>
      </c>
      <c r="R4" s="16" t="s">
        <v>25</v>
      </c>
      <c r="S4" s="17" t="s">
        <v>15</v>
      </c>
      <c r="T4" s="17" t="s">
        <v>15</v>
      </c>
      <c r="U4" s="97" t="s">
        <v>85</v>
      </c>
      <c r="V4" s="18" t="s">
        <v>24</v>
      </c>
      <c r="W4" s="18" t="s">
        <v>15</v>
      </c>
      <c r="X4" s="17" t="s">
        <v>42</v>
      </c>
      <c r="Y4" s="59" t="s">
        <v>25</v>
      </c>
      <c r="Z4" s="128"/>
    </row>
    <row r="5" spans="1:26" x14ac:dyDescent="0.45">
      <c r="A5">
        <v>1</v>
      </c>
      <c r="B5" s="99"/>
      <c r="C5" s="50" t="s">
        <v>2</v>
      </c>
      <c r="D5" s="101"/>
      <c r="E5" s="102"/>
      <c r="F5" s="102"/>
      <c r="G5" s="103"/>
      <c r="H5" s="8">
        <f>(E5*F5)/10000+G5</f>
        <v>0</v>
      </c>
      <c r="I5" s="5">
        <f>(H5*$I$2)/1000</f>
        <v>0</v>
      </c>
      <c r="J5" s="4">
        <f>H5*$J$2</f>
        <v>0</v>
      </c>
      <c r="K5" s="104"/>
      <c r="L5" s="105"/>
      <c r="M5" s="105"/>
      <c r="N5" s="105"/>
      <c r="O5" s="105"/>
      <c r="P5" s="105"/>
      <c r="Q5" s="106"/>
      <c r="R5" s="14">
        <f t="shared" ref="R5:R10" si="0">((L5/1000)+(M5*N5*O5)/1000000+((O5*PI()*(SUMSQ((0.5*P5))))/1000000)+((M5*PI()*(SUMSQ((0.5*P5))))/1000000)+Q5)*(IF(ISNONTEXT(K5),0,(VLOOKUP(K5,InfiltratiePercentage,2,0))))</f>
        <v>0</v>
      </c>
      <c r="S5" s="107"/>
      <c r="T5" s="107"/>
      <c r="U5" s="108"/>
      <c r="V5" s="3">
        <f>(S5*T5)/10000+U5</f>
        <v>0</v>
      </c>
      <c r="X5" s="107">
        <v>50</v>
      </c>
    </row>
    <row r="6" spans="1:26" x14ac:dyDescent="0.45">
      <c r="B6" s="100"/>
      <c r="C6" s="50" t="s">
        <v>3</v>
      </c>
      <c r="D6" s="101"/>
      <c r="E6" s="102"/>
      <c r="F6" s="102"/>
      <c r="G6" s="103"/>
      <c r="H6" s="8">
        <f t="shared" ref="H6:H10" si="1">(E6*F6)/10000+G6</f>
        <v>0</v>
      </c>
      <c r="I6" s="5">
        <f t="shared" ref="I6:I10" si="2">(H6*$I$2)/1000</f>
        <v>0</v>
      </c>
      <c r="J6" s="4">
        <f t="shared" ref="J6:J10" si="3">H6*$J$2</f>
        <v>0</v>
      </c>
      <c r="K6" s="104"/>
      <c r="L6" s="105"/>
      <c r="M6" s="105"/>
      <c r="N6" s="105"/>
      <c r="O6" s="105"/>
      <c r="P6" s="105"/>
      <c r="Q6" s="106"/>
      <c r="R6" s="14">
        <f t="shared" si="0"/>
        <v>0</v>
      </c>
      <c r="S6" s="107"/>
      <c r="T6" s="107"/>
      <c r="U6" s="108"/>
      <c r="V6" s="3">
        <f t="shared" ref="V6:V10" si="4">(S6*T6)/10000+U6</f>
        <v>0</v>
      </c>
    </row>
    <row r="7" spans="1:26" x14ac:dyDescent="0.45">
      <c r="B7" s="100"/>
      <c r="C7" s="50" t="s">
        <v>4</v>
      </c>
      <c r="D7" s="101"/>
      <c r="E7" s="102"/>
      <c r="F7" s="102"/>
      <c r="G7" s="103"/>
      <c r="H7" s="8">
        <f t="shared" si="1"/>
        <v>0</v>
      </c>
      <c r="I7" s="5">
        <f t="shared" si="2"/>
        <v>0</v>
      </c>
      <c r="J7" s="4">
        <f t="shared" si="3"/>
        <v>0</v>
      </c>
      <c r="K7" s="104"/>
      <c r="L7" s="105"/>
      <c r="M7" s="105"/>
      <c r="N7" s="105"/>
      <c r="O7" s="105"/>
      <c r="P7" s="105"/>
      <c r="Q7" s="106"/>
      <c r="R7" s="14">
        <f t="shared" si="0"/>
        <v>0</v>
      </c>
      <c r="S7" s="107"/>
      <c r="T7" s="107"/>
      <c r="U7" s="108"/>
      <c r="V7" s="3">
        <f t="shared" si="4"/>
        <v>0</v>
      </c>
    </row>
    <row r="8" spans="1:26" x14ac:dyDescent="0.45">
      <c r="B8" s="100"/>
      <c r="C8" s="50" t="s">
        <v>5</v>
      </c>
      <c r="D8" s="101"/>
      <c r="E8" s="102"/>
      <c r="F8" s="102"/>
      <c r="G8" s="103"/>
      <c r="H8" s="8">
        <f t="shared" si="1"/>
        <v>0</v>
      </c>
      <c r="I8" s="5">
        <f t="shared" ref="I8:I9" si="5">(H8*$I$2)/1000</f>
        <v>0</v>
      </c>
      <c r="J8" s="4">
        <f t="shared" si="3"/>
        <v>0</v>
      </c>
      <c r="K8" s="104"/>
      <c r="L8" s="105"/>
      <c r="M8" s="105"/>
      <c r="N8" s="105"/>
      <c r="O8" s="105"/>
      <c r="P8" s="105"/>
      <c r="Q8" s="106"/>
      <c r="R8" s="14">
        <f t="shared" si="0"/>
        <v>0</v>
      </c>
      <c r="S8" s="107"/>
      <c r="T8" s="107"/>
      <c r="U8" s="108"/>
      <c r="V8" s="3">
        <f t="shared" si="4"/>
        <v>0</v>
      </c>
    </row>
    <row r="9" spans="1:26" x14ac:dyDescent="0.45">
      <c r="B9" s="100"/>
      <c r="C9" s="50" t="s">
        <v>13</v>
      </c>
      <c r="D9" s="101"/>
      <c r="E9" s="102"/>
      <c r="F9" s="102"/>
      <c r="G9" s="103"/>
      <c r="H9" s="8">
        <f t="shared" si="1"/>
        <v>0</v>
      </c>
      <c r="I9" s="5">
        <f t="shared" si="5"/>
        <v>0</v>
      </c>
      <c r="J9" s="4">
        <f t="shared" si="3"/>
        <v>0</v>
      </c>
      <c r="K9" s="104"/>
      <c r="L9" s="105"/>
      <c r="M9" s="105"/>
      <c r="N9" s="105"/>
      <c r="O9" s="105"/>
      <c r="P9" s="105"/>
      <c r="Q9" s="106"/>
      <c r="R9" s="14">
        <f t="shared" si="0"/>
        <v>0</v>
      </c>
      <c r="S9" s="107"/>
      <c r="T9" s="107"/>
      <c r="U9" s="108"/>
      <c r="V9" s="3">
        <f t="shared" si="4"/>
        <v>0</v>
      </c>
    </row>
    <row r="10" spans="1:26" x14ac:dyDescent="0.45">
      <c r="B10" s="100"/>
      <c r="C10" s="50" t="s">
        <v>14</v>
      </c>
      <c r="D10" s="101"/>
      <c r="E10" s="102"/>
      <c r="F10" s="102"/>
      <c r="G10" s="103"/>
      <c r="H10" s="8">
        <f t="shared" si="1"/>
        <v>0</v>
      </c>
      <c r="I10" s="5">
        <f t="shared" si="2"/>
        <v>0</v>
      </c>
      <c r="J10" s="4">
        <f t="shared" si="3"/>
        <v>0</v>
      </c>
      <c r="K10" s="104"/>
      <c r="L10" s="105"/>
      <c r="M10" s="105"/>
      <c r="N10" s="105"/>
      <c r="O10" s="105"/>
      <c r="P10" s="105"/>
      <c r="Q10" s="106"/>
      <c r="R10" s="14">
        <f t="shared" si="0"/>
        <v>0</v>
      </c>
      <c r="S10" s="107"/>
      <c r="T10" s="107"/>
      <c r="U10" s="108"/>
      <c r="V10" s="3">
        <f t="shared" si="4"/>
        <v>0</v>
      </c>
      <c r="X10" s="60" t="s">
        <v>84</v>
      </c>
    </row>
    <row r="11" spans="1:26" s="110" customFormat="1" x14ac:dyDescent="0.45">
      <c r="B11" s="116"/>
      <c r="C11" s="109"/>
      <c r="E11" s="111"/>
      <c r="F11" s="111"/>
      <c r="G11" s="112"/>
      <c r="H11" s="117">
        <f>SUM(H5:H10)</f>
        <v>0</v>
      </c>
      <c r="I11" s="118">
        <f>SUM(I5:I10)</f>
        <v>0</v>
      </c>
      <c r="J11" s="119">
        <f>SUM(J5:J10)</f>
        <v>0</v>
      </c>
      <c r="K11" s="113"/>
      <c r="L11" s="114"/>
      <c r="M11" s="114"/>
      <c r="N11" s="114"/>
      <c r="O11" s="114"/>
      <c r="P11" s="114"/>
      <c r="Q11" s="115"/>
      <c r="R11" s="120">
        <f>SUM(R5:R10)</f>
        <v>0</v>
      </c>
      <c r="S11" s="121"/>
      <c r="T11" s="121"/>
      <c r="U11" s="122"/>
      <c r="V11" s="123">
        <f>SUM(V5:V10)</f>
        <v>0</v>
      </c>
      <c r="W11" s="123">
        <f>IF(V11&gt;0,((I11-R11)/V11)*100,0)</f>
        <v>0</v>
      </c>
      <c r="X11" s="124" t="str">
        <f>IF(W11&gt;0,(W11/((X5/24)/60))/(24*60),"")</f>
        <v/>
      </c>
      <c r="Y11" s="125">
        <f>IF(V11=0,R11-I11,"")</f>
        <v>0</v>
      </c>
      <c r="Z11" s="129"/>
    </row>
    <row r="12" spans="1:26" x14ac:dyDescent="0.45">
      <c r="A12">
        <v>2</v>
      </c>
      <c r="B12" s="99"/>
      <c r="C12" s="50" t="s">
        <v>44</v>
      </c>
      <c r="D12" s="101"/>
      <c r="E12" s="102"/>
      <c r="F12" s="102"/>
      <c r="G12" s="103"/>
      <c r="H12" s="8">
        <f>(E12*F12)/10000+G12</f>
        <v>0</v>
      </c>
      <c r="I12" s="5">
        <f>(H12*$I$2)/1000</f>
        <v>0</v>
      </c>
      <c r="J12" s="4">
        <f>H12*$J$2</f>
        <v>0</v>
      </c>
      <c r="K12" s="104"/>
      <c r="L12" s="105"/>
      <c r="M12" s="105"/>
      <c r="N12" s="105"/>
      <c r="O12" s="105"/>
      <c r="P12" s="105"/>
      <c r="Q12" s="106"/>
      <c r="R12" s="14">
        <f t="shared" ref="R12:R17" si="6">((L12/1000)+(M12*N12*O12)/1000000+((O12*PI()*(SUMSQ((0.5*P12))))/1000000)+((M12*PI()*(SUMSQ((0.5*P12))))/1000000)+Q12)*(IF(ISNONTEXT(K12),0,(VLOOKUP(K12,InfiltratiePercentage,2,0))))</f>
        <v>0</v>
      </c>
      <c r="S12" s="107"/>
      <c r="T12" s="107"/>
      <c r="U12" s="108"/>
      <c r="V12" s="3">
        <f>(S12*T12)/10000+U12</f>
        <v>0</v>
      </c>
      <c r="X12" s="107">
        <v>50</v>
      </c>
    </row>
    <row r="13" spans="1:26" x14ac:dyDescent="0.45">
      <c r="B13" s="100"/>
      <c r="C13" s="50" t="s">
        <v>45</v>
      </c>
      <c r="D13" s="101"/>
      <c r="E13" s="102"/>
      <c r="F13" s="102"/>
      <c r="G13" s="103"/>
      <c r="H13" s="8">
        <f t="shared" ref="H13:H17" si="7">(E13*F13)/10000+G13</f>
        <v>0</v>
      </c>
      <c r="I13" s="5">
        <f t="shared" ref="I13:I17" si="8">(H13*$I$2)/1000</f>
        <v>0</v>
      </c>
      <c r="J13" s="4">
        <f t="shared" ref="J13:J17" si="9">H13*$J$2</f>
        <v>0</v>
      </c>
      <c r="K13" s="104"/>
      <c r="L13" s="105"/>
      <c r="M13" s="105"/>
      <c r="N13" s="105"/>
      <c r="O13" s="105"/>
      <c r="P13" s="105"/>
      <c r="Q13" s="106"/>
      <c r="R13" s="14">
        <f t="shared" si="6"/>
        <v>0</v>
      </c>
      <c r="S13" s="107"/>
      <c r="T13" s="107"/>
      <c r="U13" s="108"/>
      <c r="V13" s="3">
        <f t="shared" ref="V13:V17" si="10">(S13*T13)/10000+U13</f>
        <v>0</v>
      </c>
    </row>
    <row r="14" spans="1:26" x14ac:dyDescent="0.45">
      <c r="B14" s="100"/>
      <c r="C14" s="50" t="s">
        <v>46</v>
      </c>
      <c r="D14" s="101"/>
      <c r="E14" s="102"/>
      <c r="F14" s="102"/>
      <c r="G14" s="103"/>
      <c r="H14" s="8">
        <f t="shared" si="7"/>
        <v>0</v>
      </c>
      <c r="I14" s="5">
        <f t="shared" si="8"/>
        <v>0</v>
      </c>
      <c r="J14" s="4">
        <f t="shared" si="9"/>
        <v>0</v>
      </c>
      <c r="K14" s="104"/>
      <c r="L14" s="105"/>
      <c r="M14" s="105"/>
      <c r="N14" s="105"/>
      <c r="O14" s="105"/>
      <c r="P14" s="105"/>
      <c r="Q14" s="106"/>
      <c r="R14" s="14">
        <f t="shared" si="6"/>
        <v>0</v>
      </c>
      <c r="S14" s="107"/>
      <c r="T14" s="107"/>
      <c r="U14" s="108"/>
      <c r="V14" s="3">
        <f t="shared" si="10"/>
        <v>0</v>
      </c>
    </row>
    <row r="15" spans="1:26" x14ac:dyDescent="0.45">
      <c r="B15" s="100"/>
      <c r="C15" s="50" t="s">
        <v>47</v>
      </c>
      <c r="D15" s="101"/>
      <c r="E15" s="102"/>
      <c r="F15" s="102"/>
      <c r="G15" s="103"/>
      <c r="H15" s="8">
        <f t="shared" si="7"/>
        <v>0</v>
      </c>
      <c r="I15" s="5">
        <f t="shared" si="8"/>
        <v>0</v>
      </c>
      <c r="J15" s="4">
        <f t="shared" si="9"/>
        <v>0</v>
      </c>
      <c r="K15" s="104"/>
      <c r="L15" s="105"/>
      <c r="M15" s="105"/>
      <c r="N15" s="105"/>
      <c r="O15" s="105"/>
      <c r="P15" s="105"/>
      <c r="Q15" s="106"/>
      <c r="R15" s="14">
        <f t="shared" si="6"/>
        <v>0</v>
      </c>
      <c r="S15" s="107"/>
      <c r="T15" s="107"/>
      <c r="U15" s="108"/>
      <c r="V15" s="3">
        <f t="shared" si="10"/>
        <v>0</v>
      </c>
    </row>
    <row r="16" spans="1:26" x14ac:dyDescent="0.45">
      <c r="B16" s="100"/>
      <c r="C16" s="50" t="s">
        <v>48</v>
      </c>
      <c r="D16" s="101"/>
      <c r="E16" s="102"/>
      <c r="F16" s="102"/>
      <c r="G16" s="103"/>
      <c r="H16" s="8">
        <f t="shared" si="7"/>
        <v>0</v>
      </c>
      <c r="I16" s="5">
        <f t="shared" si="8"/>
        <v>0</v>
      </c>
      <c r="J16" s="4">
        <f t="shared" si="9"/>
        <v>0</v>
      </c>
      <c r="K16" s="104"/>
      <c r="L16" s="105"/>
      <c r="M16" s="105"/>
      <c r="N16" s="105"/>
      <c r="O16" s="105"/>
      <c r="P16" s="105"/>
      <c r="Q16" s="106"/>
      <c r="R16" s="14">
        <f t="shared" si="6"/>
        <v>0</v>
      </c>
      <c r="S16" s="107"/>
      <c r="T16" s="107"/>
      <c r="U16" s="108"/>
      <c r="V16" s="3">
        <f t="shared" si="10"/>
        <v>0</v>
      </c>
    </row>
    <row r="17" spans="1:26" x14ac:dyDescent="0.45">
      <c r="B17" s="100"/>
      <c r="C17" s="50" t="s">
        <v>49</v>
      </c>
      <c r="D17" s="101"/>
      <c r="E17" s="102"/>
      <c r="F17" s="102"/>
      <c r="G17" s="103"/>
      <c r="H17" s="8">
        <f t="shared" si="7"/>
        <v>0</v>
      </c>
      <c r="I17" s="5">
        <f t="shared" si="8"/>
        <v>0</v>
      </c>
      <c r="J17" s="4">
        <f t="shared" si="9"/>
        <v>0</v>
      </c>
      <c r="K17" s="104"/>
      <c r="L17" s="105"/>
      <c r="M17" s="105"/>
      <c r="N17" s="105"/>
      <c r="O17" s="105"/>
      <c r="P17" s="105"/>
      <c r="Q17" s="106"/>
      <c r="R17" s="14">
        <f t="shared" si="6"/>
        <v>0</v>
      </c>
      <c r="S17" s="107"/>
      <c r="T17" s="107"/>
      <c r="U17" s="108"/>
      <c r="V17" s="3">
        <f t="shared" si="10"/>
        <v>0</v>
      </c>
      <c r="X17" s="60" t="s">
        <v>84</v>
      </c>
    </row>
    <row r="18" spans="1:26" s="110" customFormat="1" x14ac:dyDescent="0.45">
      <c r="B18" s="116"/>
      <c r="C18" s="109"/>
      <c r="E18" s="111"/>
      <c r="F18" s="111"/>
      <c r="G18" s="112"/>
      <c r="H18" s="117">
        <f>SUM(H12:H17)</f>
        <v>0</v>
      </c>
      <c r="I18" s="118">
        <f>SUM(I12:I17)</f>
        <v>0</v>
      </c>
      <c r="J18" s="119">
        <f>SUM(J12:J17)</f>
        <v>0</v>
      </c>
      <c r="K18" s="113"/>
      <c r="L18" s="114"/>
      <c r="M18" s="114"/>
      <c r="N18" s="114"/>
      <c r="O18" s="114"/>
      <c r="P18" s="114"/>
      <c r="Q18" s="115"/>
      <c r="R18" s="120">
        <f>SUM(R12:R17)</f>
        <v>0</v>
      </c>
      <c r="S18" s="121"/>
      <c r="T18" s="121"/>
      <c r="U18" s="122"/>
      <c r="V18" s="123">
        <f>SUM(V12:V17)</f>
        <v>0</v>
      </c>
      <c r="W18" s="123">
        <f>IF(V18&gt;0,((I18-R18)/V18)*100,0)</f>
        <v>0</v>
      </c>
      <c r="X18" s="124" t="str">
        <f>IF(W18&gt;0,(W18/((X12/24)/60))/(24*60),"")</f>
        <v/>
      </c>
      <c r="Y18" s="125">
        <f>IF(V18=0,R18-I18,"")</f>
        <v>0</v>
      </c>
      <c r="Z18" s="129"/>
    </row>
    <row r="19" spans="1:26" x14ac:dyDescent="0.45">
      <c r="A19">
        <v>3</v>
      </c>
      <c r="B19" s="99"/>
      <c r="C19" s="50" t="s">
        <v>50</v>
      </c>
      <c r="D19" s="101"/>
      <c r="E19" s="102"/>
      <c r="F19" s="102"/>
      <c r="G19" s="103"/>
      <c r="H19" s="8">
        <f>(E19*F19)/10000+G19</f>
        <v>0</v>
      </c>
      <c r="I19" s="5">
        <f>(H19*$I$2)/1000</f>
        <v>0</v>
      </c>
      <c r="J19" s="4">
        <f>H19*$J$2</f>
        <v>0</v>
      </c>
      <c r="K19" s="104"/>
      <c r="L19" s="105"/>
      <c r="M19" s="105"/>
      <c r="N19" s="105"/>
      <c r="O19" s="105"/>
      <c r="P19" s="105"/>
      <c r="Q19" s="106"/>
      <c r="R19" s="14">
        <f t="shared" ref="R19:R24" si="11">((L19/1000)+(M19*N19*O19)/1000000+((O19*PI()*(SUMSQ((0.5*P19))))/1000000)+((M19*PI()*(SUMSQ((0.5*P19))))/1000000)+Q19)*(IF(ISNONTEXT(K19),0,(VLOOKUP(K19,InfiltratiePercentage,2,0))))</f>
        <v>0</v>
      </c>
      <c r="S19" s="107"/>
      <c r="T19" s="107"/>
      <c r="U19" s="108"/>
      <c r="V19" s="3">
        <f>(S19*T19)/10000+U19</f>
        <v>0</v>
      </c>
      <c r="X19" s="107">
        <v>50</v>
      </c>
    </row>
    <row r="20" spans="1:26" x14ac:dyDescent="0.45">
      <c r="B20" s="100"/>
      <c r="C20" s="50" t="s">
        <v>51</v>
      </c>
      <c r="D20" s="101"/>
      <c r="E20" s="102"/>
      <c r="F20" s="102"/>
      <c r="G20" s="103"/>
      <c r="H20" s="8">
        <f t="shared" ref="H20:H24" si="12">(E20*F20)/10000+G20</f>
        <v>0</v>
      </c>
      <c r="I20" s="5">
        <f t="shared" ref="I20:I24" si="13">(H20*$I$2)/1000</f>
        <v>0</v>
      </c>
      <c r="J20" s="4">
        <f t="shared" ref="J20:J24" si="14">H20*$J$2</f>
        <v>0</v>
      </c>
      <c r="K20" s="104"/>
      <c r="L20" s="105"/>
      <c r="M20" s="105"/>
      <c r="N20" s="105"/>
      <c r="O20" s="105"/>
      <c r="P20" s="105"/>
      <c r="Q20" s="106"/>
      <c r="R20" s="14">
        <f t="shared" si="11"/>
        <v>0</v>
      </c>
      <c r="S20" s="107"/>
      <c r="T20" s="107"/>
      <c r="U20" s="108"/>
      <c r="V20" s="3">
        <f t="shared" ref="V20:V24" si="15">(S20*T20)/10000+U20</f>
        <v>0</v>
      </c>
    </row>
    <row r="21" spans="1:26" x14ac:dyDescent="0.45">
      <c r="B21" s="100"/>
      <c r="C21" s="50" t="s">
        <v>52</v>
      </c>
      <c r="D21" s="101"/>
      <c r="E21" s="102"/>
      <c r="F21" s="102"/>
      <c r="G21" s="103"/>
      <c r="H21" s="8">
        <f t="shared" si="12"/>
        <v>0</v>
      </c>
      <c r="I21" s="5">
        <f t="shared" si="13"/>
        <v>0</v>
      </c>
      <c r="J21" s="4">
        <f t="shared" si="14"/>
        <v>0</v>
      </c>
      <c r="K21" s="104"/>
      <c r="L21" s="105"/>
      <c r="M21" s="105"/>
      <c r="N21" s="105"/>
      <c r="O21" s="105"/>
      <c r="P21" s="105"/>
      <c r="Q21" s="106"/>
      <c r="R21" s="14">
        <f t="shared" si="11"/>
        <v>0</v>
      </c>
      <c r="S21" s="107"/>
      <c r="T21" s="107"/>
      <c r="U21" s="108"/>
      <c r="V21" s="3">
        <f t="shared" si="15"/>
        <v>0</v>
      </c>
    </row>
    <row r="22" spans="1:26" x14ac:dyDescent="0.45">
      <c r="B22" s="100"/>
      <c r="C22" s="50" t="s">
        <v>53</v>
      </c>
      <c r="D22" s="101"/>
      <c r="E22" s="102"/>
      <c r="F22" s="102"/>
      <c r="G22" s="103"/>
      <c r="H22" s="8">
        <f t="shared" si="12"/>
        <v>0</v>
      </c>
      <c r="I22" s="5">
        <f t="shared" si="13"/>
        <v>0</v>
      </c>
      <c r="J22" s="4">
        <f t="shared" si="14"/>
        <v>0</v>
      </c>
      <c r="K22" s="104"/>
      <c r="L22" s="105"/>
      <c r="M22" s="105"/>
      <c r="N22" s="105"/>
      <c r="O22" s="105"/>
      <c r="P22" s="105"/>
      <c r="Q22" s="106"/>
      <c r="R22" s="14">
        <f t="shared" si="11"/>
        <v>0</v>
      </c>
      <c r="S22" s="107"/>
      <c r="T22" s="107"/>
      <c r="U22" s="108"/>
      <c r="V22" s="3">
        <f t="shared" si="15"/>
        <v>0</v>
      </c>
    </row>
    <row r="23" spans="1:26" x14ac:dyDescent="0.45">
      <c r="B23" s="100"/>
      <c r="C23" s="50" t="s">
        <v>54</v>
      </c>
      <c r="D23" s="101"/>
      <c r="E23" s="102"/>
      <c r="F23" s="102"/>
      <c r="G23" s="103"/>
      <c r="H23" s="8">
        <f t="shared" si="12"/>
        <v>0</v>
      </c>
      <c r="I23" s="5">
        <f t="shared" si="13"/>
        <v>0</v>
      </c>
      <c r="J23" s="4">
        <f t="shared" si="14"/>
        <v>0</v>
      </c>
      <c r="K23" s="104"/>
      <c r="L23" s="105"/>
      <c r="M23" s="105"/>
      <c r="N23" s="105"/>
      <c r="O23" s="105"/>
      <c r="P23" s="105"/>
      <c r="Q23" s="106"/>
      <c r="R23" s="14">
        <f t="shared" si="11"/>
        <v>0</v>
      </c>
      <c r="S23" s="107"/>
      <c r="T23" s="107"/>
      <c r="U23" s="108"/>
      <c r="V23" s="3">
        <f t="shared" si="15"/>
        <v>0</v>
      </c>
    </row>
    <row r="24" spans="1:26" x14ac:dyDescent="0.45">
      <c r="B24" s="100"/>
      <c r="C24" s="50" t="s">
        <v>55</v>
      </c>
      <c r="D24" s="101"/>
      <c r="E24" s="102"/>
      <c r="F24" s="102"/>
      <c r="G24" s="103"/>
      <c r="H24" s="8">
        <f t="shared" si="12"/>
        <v>0</v>
      </c>
      <c r="I24" s="5">
        <f t="shared" si="13"/>
        <v>0</v>
      </c>
      <c r="J24" s="4">
        <f t="shared" si="14"/>
        <v>0</v>
      </c>
      <c r="K24" s="104"/>
      <c r="L24" s="105"/>
      <c r="M24" s="105"/>
      <c r="N24" s="105"/>
      <c r="O24" s="105"/>
      <c r="P24" s="105"/>
      <c r="Q24" s="106"/>
      <c r="R24" s="14">
        <f t="shared" si="11"/>
        <v>0</v>
      </c>
      <c r="S24" s="107"/>
      <c r="T24" s="107"/>
      <c r="U24" s="108"/>
      <c r="V24" s="3">
        <f t="shared" si="15"/>
        <v>0</v>
      </c>
      <c r="X24" s="60" t="s">
        <v>84</v>
      </c>
    </row>
    <row r="25" spans="1:26" s="110" customFormat="1" x14ac:dyDescent="0.45">
      <c r="B25" s="116"/>
      <c r="C25" s="109"/>
      <c r="E25" s="111"/>
      <c r="F25" s="111"/>
      <c r="G25" s="112"/>
      <c r="H25" s="117">
        <f>SUM(H19:H24)</f>
        <v>0</v>
      </c>
      <c r="I25" s="118">
        <f>SUM(I19:I24)</f>
        <v>0</v>
      </c>
      <c r="J25" s="119">
        <f>SUM(J19:J24)</f>
        <v>0</v>
      </c>
      <c r="K25" s="113"/>
      <c r="L25" s="114"/>
      <c r="M25" s="114"/>
      <c r="N25" s="114"/>
      <c r="O25" s="114"/>
      <c r="P25" s="114"/>
      <c r="Q25" s="115"/>
      <c r="R25" s="120">
        <f>SUM(R19:R24)</f>
        <v>0</v>
      </c>
      <c r="S25" s="121"/>
      <c r="T25" s="121"/>
      <c r="U25" s="122"/>
      <c r="V25" s="123">
        <f>SUM(V19:V24)</f>
        <v>0</v>
      </c>
      <c r="W25" s="123">
        <f>IF(V25&gt;0,((I25-R25)/V25)*100,0)</f>
        <v>0</v>
      </c>
      <c r="X25" s="124" t="str">
        <f>IF(W25&gt;0,(W25/((X19/24)/60))/(24*60),"")</f>
        <v/>
      </c>
      <c r="Y25" s="125">
        <f>IF(V25=0,R25-I25,"")</f>
        <v>0</v>
      </c>
      <c r="Z25" s="129"/>
    </row>
    <row r="26" spans="1:26" x14ac:dyDescent="0.45">
      <c r="A26">
        <v>4</v>
      </c>
      <c r="B26" s="99"/>
      <c r="C26" s="50" t="s">
        <v>56</v>
      </c>
      <c r="D26" s="101"/>
      <c r="E26" s="102"/>
      <c r="F26" s="102"/>
      <c r="G26" s="103"/>
      <c r="H26" s="8">
        <f>(E26*F26)/10000+G26</f>
        <v>0</v>
      </c>
      <c r="I26" s="5">
        <f>(H26*$I$2)/1000</f>
        <v>0</v>
      </c>
      <c r="J26" s="4">
        <f>H26*$J$2</f>
        <v>0</v>
      </c>
      <c r="K26" s="104"/>
      <c r="L26" s="105"/>
      <c r="M26" s="105"/>
      <c r="N26" s="105"/>
      <c r="O26" s="105"/>
      <c r="P26" s="105"/>
      <c r="Q26" s="106"/>
      <c r="R26" s="14">
        <f t="shared" ref="R26:R31" si="16">((L26/1000)+(M26*N26*O26)/1000000+((O26*PI()*(SUMSQ((0.5*P26))))/1000000)+((M26*PI()*(SUMSQ((0.5*P26))))/1000000)+Q26)*(IF(ISNONTEXT(K26),0,(VLOOKUP(K26,InfiltratiePercentage,2,0))))</f>
        <v>0</v>
      </c>
      <c r="S26" s="107"/>
      <c r="T26" s="107"/>
      <c r="U26" s="108"/>
      <c r="V26" s="3">
        <f>(S26*T26)/10000+U26</f>
        <v>0</v>
      </c>
      <c r="X26" s="107">
        <v>50</v>
      </c>
    </row>
    <row r="27" spans="1:26" x14ac:dyDescent="0.45">
      <c r="B27" s="100"/>
      <c r="C27" s="50" t="s">
        <v>57</v>
      </c>
      <c r="D27" s="101"/>
      <c r="E27" s="102"/>
      <c r="F27" s="102"/>
      <c r="G27" s="103"/>
      <c r="H27" s="8">
        <f t="shared" ref="H27:H31" si="17">(E27*F27)/10000+G27</f>
        <v>0</v>
      </c>
      <c r="I27" s="5">
        <f t="shared" ref="I27:I31" si="18">(H27*$I$2)/1000</f>
        <v>0</v>
      </c>
      <c r="J27" s="4">
        <f t="shared" ref="J27:J31" si="19">H27*$J$2</f>
        <v>0</v>
      </c>
      <c r="K27" s="104"/>
      <c r="L27" s="105"/>
      <c r="M27" s="105"/>
      <c r="N27" s="105"/>
      <c r="O27" s="105"/>
      <c r="P27" s="105"/>
      <c r="Q27" s="106"/>
      <c r="R27" s="14">
        <f t="shared" si="16"/>
        <v>0</v>
      </c>
      <c r="S27" s="107"/>
      <c r="T27" s="107"/>
      <c r="U27" s="108"/>
      <c r="V27" s="3">
        <f t="shared" ref="V27:V31" si="20">(S27*T27)/10000+U27</f>
        <v>0</v>
      </c>
    </row>
    <row r="28" spans="1:26" x14ac:dyDescent="0.45">
      <c r="B28" s="100"/>
      <c r="C28" s="50" t="s">
        <v>58</v>
      </c>
      <c r="D28" s="101"/>
      <c r="E28" s="102"/>
      <c r="F28" s="102"/>
      <c r="G28" s="103"/>
      <c r="H28" s="8">
        <f t="shared" si="17"/>
        <v>0</v>
      </c>
      <c r="I28" s="5">
        <f t="shared" si="18"/>
        <v>0</v>
      </c>
      <c r="J28" s="4">
        <f t="shared" si="19"/>
        <v>0</v>
      </c>
      <c r="K28" s="104"/>
      <c r="L28" s="105"/>
      <c r="M28" s="105"/>
      <c r="N28" s="105"/>
      <c r="O28" s="105"/>
      <c r="P28" s="105"/>
      <c r="Q28" s="106"/>
      <c r="R28" s="14">
        <f t="shared" si="16"/>
        <v>0</v>
      </c>
      <c r="S28" s="107"/>
      <c r="T28" s="107"/>
      <c r="U28" s="108"/>
      <c r="V28" s="3">
        <f t="shared" si="20"/>
        <v>0</v>
      </c>
    </row>
    <row r="29" spans="1:26" x14ac:dyDescent="0.45">
      <c r="B29" s="100"/>
      <c r="C29" s="50" t="s">
        <v>59</v>
      </c>
      <c r="D29" s="101"/>
      <c r="E29" s="102"/>
      <c r="F29" s="102"/>
      <c r="G29" s="103"/>
      <c r="H29" s="8">
        <f t="shared" si="17"/>
        <v>0</v>
      </c>
      <c r="I29" s="5">
        <f t="shared" si="18"/>
        <v>0</v>
      </c>
      <c r="J29" s="4">
        <f t="shared" si="19"/>
        <v>0</v>
      </c>
      <c r="K29" s="104"/>
      <c r="L29" s="105"/>
      <c r="M29" s="105"/>
      <c r="N29" s="105"/>
      <c r="O29" s="105"/>
      <c r="P29" s="105"/>
      <c r="Q29" s="106"/>
      <c r="R29" s="14">
        <f t="shared" si="16"/>
        <v>0</v>
      </c>
      <c r="S29" s="107"/>
      <c r="T29" s="107"/>
      <c r="U29" s="108"/>
      <c r="V29" s="3">
        <f t="shared" si="20"/>
        <v>0</v>
      </c>
    </row>
    <row r="30" spans="1:26" x14ac:dyDescent="0.45">
      <c r="B30" s="100"/>
      <c r="C30" s="50" t="s">
        <v>60</v>
      </c>
      <c r="D30" s="101"/>
      <c r="E30" s="102"/>
      <c r="F30" s="102"/>
      <c r="G30" s="103"/>
      <c r="H30" s="8">
        <f t="shared" si="17"/>
        <v>0</v>
      </c>
      <c r="I30" s="5">
        <f t="shared" si="18"/>
        <v>0</v>
      </c>
      <c r="J30" s="4">
        <f t="shared" si="19"/>
        <v>0</v>
      </c>
      <c r="K30" s="104"/>
      <c r="L30" s="105"/>
      <c r="M30" s="105"/>
      <c r="N30" s="105"/>
      <c r="O30" s="105"/>
      <c r="P30" s="105"/>
      <c r="Q30" s="106"/>
      <c r="R30" s="14">
        <f t="shared" si="16"/>
        <v>0</v>
      </c>
      <c r="S30" s="107"/>
      <c r="T30" s="107"/>
      <c r="U30" s="108"/>
      <c r="V30" s="3">
        <f t="shared" si="20"/>
        <v>0</v>
      </c>
    </row>
    <row r="31" spans="1:26" x14ac:dyDescent="0.45">
      <c r="B31" s="100"/>
      <c r="C31" s="50" t="s">
        <v>61</v>
      </c>
      <c r="D31" s="101"/>
      <c r="E31" s="102"/>
      <c r="F31" s="102"/>
      <c r="G31" s="103"/>
      <c r="H31" s="8">
        <f t="shared" si="17"/>
        <v>0</v>
      </c>
      <c r="I31" s="5">
        <f t="shared" si="18"/>
        <v>0</v>
      </c>
      <c r="J31" s="4">
        <f t="shared" si="19"/>
        <v>0</v>
      </c>
      <c r="K31" s="104"/>
      <c r="L31" s="105"/>
      <c r="M31" s="105"/>
      <c r="N31" s="105"/>
      <c r="O31" s="105"/>
      <c r="P31" s="105"/>
      <c r="Q31" s="106"/>
      <c r="R31" s="14">
        <f t="shared" si="16"/>
        <v>0</v>
      </c>
      <c r="S31" s="107"/>
      <c r="T31" s="107"/>
      <c r="U31" s="108"/>
      <c r="V31" s="3">
        <f t="shared" si="20"/>
        <v>0</v>
      </c>
      <c r="X31" s="60" t="s">
        <v>84</v>
      </c>
    </row>
    <row r="32" spans="1:26" s="110" customFormat="1" x14ac:dyDescent="0.45">
      <c r="B32" s="116"/>
      <c r="C32" s="109"/>
      <c r="E32" s="111"/>
      <c r="F32" s="111"/>
      <c r="G32" s="112"/>
      <c r="H32" s="117">
        <f>SUM(H26:H31)</f>
        <v>0</v>
      </c>
      <c r="I32" s="118">
        <f>SUM(I26:I31)</f>
        <v>0</v>
      </c>
      <c r="J32" s="119">
        <f>SUM(J26:J31)</f>
        <v>0</v>
      </c>
      <c r="K32" s="113"/>
      <c r="L32" s="114"/>
      <c r="M32" s="114"/>
      <c r="N32" s="114"/>
      <c r="O32" s="114"/>
      <c r="P32" s="114"/>
      <c r="Q32" s="115"/>
      <c r="R32" s="120">
        <f>SUM(R26:R31)</f>
        <v>0</v>
      </c>
      <c r="S32" s="121"/>
      <c r="T32" s="121"/>
      <c r="U32" s="122"/>
      <c r="V32" s="123">
        <f>SUM(V26:V31)</f>
        <v>0</v>
      </c>
      <c r="W32" s="123">
        <f>IF(V32&gt;0,((I32-R32)/V32)*100,0)</f>
        <v>0</v>
      </c>
      <c r="X32" s="124" t="str">
        <f>IF(W32&gt;0,(W32/((X26/24)/60))/(24*60),"")</f>
        <v/>
      </c>
      <c r="Y32" s="125">
        <f>IF(V32=0,R32-I32,"")</f>
        <v>0</v>
      </c>
      <c r="Z32" s="129"/>
    </row>
    <row r="33" spans="1:26" x14ac:dyDescent="0.45">
      <c r="A33">
        <v>5</v>
      </c>
      <c r="B33" s="99"/>
      <c r="C33" s="50" t="s">
        <v>62</v>
      </c>
      <c r="D33" s="101"/>
      <c r="E33" s="102"/>
      <c r="F33" s="102"/>
      <c r="G33" s="103"/>
      <c r="H33" s="8">
        <f>(E33*F33)/10000+G33</f>
        <v>0</v>
      </c>
      <c r="I33" s="5">
        <f>(H33*$I$2)/1000</f>
        <v>0</v>
      </c>
      <c r="J33" s="4">
        <f>H33*$J$2</f>
        <v>0</v>
      </c>
      <c r="K33" s="104"/>
      <c r="L33" s="105"/>
      <c r="M33" s="105"/>
      <c r="N33" s="105"/>
      <c r="O33" s="105"/>
      <c r="P33" s="105"/>
      <c r="Q33" s="106"/>
      <c r="R33" s="14">
        <f t="shared" ref="R33:R38" si="21">((L33/1000)+(M33*N33*O33)/1000000+((O33*PI()*(SUMSQ((0.5*P33))))/1000000)+((M33*PI()*(SUMSQ((0.5*P33))))/1000000)+Q33)*(IF(ISNONTEXT(K33),0,(VLOOKUP(K33,InfiltratiePercentage,2,0))))</f>
        <v>0</v>
      </c>
      <c r="S33" s="107"/>
      <c r="T33" s="107"/>
      <c r="U33" s="108"/>
      <c r="V33" s="3">
        <f>(S33*T33)/10000+U33</f>
        <v>0</v>
      </c>
      <c r="X33" s="107">
        <v>50</v>
      </c>
    </row>
    <row r="34" spans="1:26" x14ac:dyDescent="0.45">
      <c r="B34" s="100"/>
      <c r="C34" s="50" t="s">
        <v>63</v>
      </c>
      <c r="D34" s="101"/>
      <c r="E34" s="102"/>
      <c r="F34" s="102"/>
      <c r="G34" s="103"/>
      <c r="H34" s="8">
        <f t="shared" ref="H34:H38" si="22">(E34*F34)/10000+G34</f>
        <v>0</v>
      </c>
      <c r="I34" s="5">
        <f t="shared" ref="I34:I38" si="23">(H34*$I$2)/1000</f>
        <v>0</v>
      </c>
      <c r="J34" s="4">
        <f t="shared" ref="J34:J38" si="24">H34*$J$2</f>
        <v>0</v>
      </c>
      <c r="K34" s="104"/>
      <c r="L34" s="105"/>
      <c r="M34" s="105"/>
      <c r="N34" s="105"/>
      <c r="O34" s="105"/>
      <c r="P34" s="105"/>
      <c r="Q34" s="106"/>
      <c r="R34" s="14">
        <f t="shared" si="21"/>
        <v>0</v>
      </c>
      <c r="S34" s="107"/>
      <c r="T34" s="107"/>
      <c r="U34" s="108"/>
      <c r="V34" s="3">
        <f t="shared" ref="V34:V38" si="25">(S34*T34)/10000+U34</f>
        <v>0</v>
      </c>
    </row>
    <row r="35" spans="1:26" x14ac:dyDescent="0.45">
      <c r="B35" s="100"/>
      <c r="C35" s="50" t="s">
        <v>64</v>
      </c>
      <c r="D35" s="101"/>
      <c r="E35" s="102"/>
      <c r="F35" s="102"/>
      <c r="G35" s="103"/>
      <c r="H35" s="8">
        <f t="shared" si="22"/>
        <v>0</v>
      </c>
      <c r="I35" s="5">
        <f t="shared" si="23"/>
        <v>0</v>
      </c>
      <c r="J35" s="4">
        <f t="shared" si="24"/>
        <v>0</v>
      </c>
      <c r="K35" s="104"/>
      <c r="L35" s="105"/>
      <c r="M35" s="105"/>
      <c r="N35" s="105"/>
      <c r="O35" s="105"/>
      <c r="P35" s="105"/>
      <c r="Q35" s="106"/>
      <c r="R35" s="14">
        <f t="shared" si="21"/>
        <v>0</v>
      </c>
      <c r="S35" s="107"/>
      <c r="T35" s="107"/>
      <c r="U35" s="108"/>
      <c r="V35" s="3">
        <f t="shared" si="25"/>
        <v>0</v>
      </c>
    </row>
    <row r="36" spans="1:26" x14ac:dyDescent="0.45">
      <c r="B36" s="100"/>
      <c r="C36" s="50" t="s">
        <v>65</v>
      </c>
      <c r="D36" s="101"/>
      <c r="E36" s="102"/>
      <c r="F36" s="102"/>
      <c r="G36" s="103"/>
      <c r="H36" s="8">
        <f t="shared" si="22"/>
        <v>0</v>
      </c>
      <c r="I36" s="5">
        <f t="shared" si="23"/>
        <v>0</v>
      </c>
      <c r="J36" s="4">
        <f t="shared" si="24"/>
        <v>0</v>
      </c>
      <c r="K36" s="104"/>
      <c r="L36" s="105"/>
      <c r="M36" s="105"/>
      <c r="N36" s="105"/>
      <c r="O36" s="105"/>
      <c r="P36" s="105"/>
      <c r="Q36" s="106"/>
      <c r="R36" s="14">
        <f t="shared" si="21"/>
        <v>0</v>
      </c>
      <c r="S36" s="107"/>
      <c r="T36" s="107"/>
      <c r="U36" s="108"/>
      <c r="V36" s="3">
        <f t="shared" si="25"/>
        <v>0</v>
      </c>
    </row>
    <row r="37" spans="1:26" x14ac:dyDescent="0.45">
      <c r="B37" s="100"/>
      <c r="C37" s="50" t="s">
        <v>66</v>
      </c>
      <c r="D37" s="101"/>
      <c r="E37" s="102"/>
      <c r="F37" s="102"/>
      <c r="G37" s="103"/>
      <c r="H37" s="8">
        <f t="shared" si="22"/>
        <v>0</v>
      </c>
      <c r="I37" s="5">
        <f t="shared" si="23"/>
        <v>0</v>
      </c>
      <c r="J37" s="4">
        <f t="shared" si="24"/>
        <v>0</v>
      </c>
      <c r="K37" s="104"/>
      <c r="L37" s="105"/>
      <c r="M37" s="105"/>
      <c r="N37" s="105"/>
      <c r="O37" s="105"/>
      <c r="P37" s="105"/>
      <c r="Q37" s="106"/>
      <c r="R37" s="14">
        <f t="shared" si="21"/>
        <v>0</v>
      </c>
      <c r="S37" s="107"/>
      <c r="T37" s="107"/>
      <c r="U37" s="108"/>
      <c r="V37" s="3">
        <f t="shared" si="25"/>
        <v>0</v>
      </c>
    </row>
    <row r="38" spans="1:26" x14ac:dyDescent="0.45">
      <c r="B38" s="100"/>
      <c r="C38" s="50" t="s">
        <v>67</v>
      </c>
      <c r="D38" s="101"/>
      <c r="E38" s="102"/>
      <c r="F38" s="102"/>
      <c r="G38" s="103"/>
      <c r="H38" s="8">
        <f t="shared" si="22"/>
        <v>0</v>
      </c>
      <c r="I38" s="5">
        <f t="shared" si="23"/>
        <v>0</v>
      </c>
      <c r="J38" s="4">
        <f t="shared" si="24"/>
        <v>0</v>
      </c>
      <c r="K38" s="104"/>
      <c r="L38" s="105"/>
      <c r="M38" s="105"/>
      <c r="N38" s="105"/>
      <c r="O38" s="105"/>
      <c r="P38" s="105"/>
      <c r="Q38" s="106"/>
      <c r="R38" s="14">
        <f t="shared" si="21"/>
        <v>0</v>
      </c>
      <c r="S38" s="107"/>
      <c r="T38" s="107"/>
      <c r="U38" s="108"/>
      <c r="V38" s="3">
        <f t="shared" si="25"/>
        <v>0</v>
      </c>
      <c r="X38" s="60" t="s">
        <v>84</v>
      </c>
    </row>
    <row r="39" spans="1:26" s="110" customFormat="1" x14ac:dyDescent="0.45">
      <c r="B39" s="116"/>
      <c r="C39" s="109"/>
      <c r="E39" s="111"/>
      <c r="F39" s="111"/>
      <c r="G39" s="112"/>
      <c r="H39" s="117">
        <f>SUM(H33:H38)</f>
        <v>0</v>
      </c>
      <c r="I39" s="118">
        <f>SUM(I33:I38)</f>
        <v>0</v>
      </c>
      <c r="J39" s="119">
        <f>SUM(J33:J38)</f>
        <v>0</v>
      </c>
      <c r="K39" s="113"/>
      <c r="L39" s="114"/>
      <c r="M39" s="114"/>
      <c r="N39" s="114"/>
      <c r="O39" s="114"/>
      <c r="P39" s="114"/>
      <c r="Q39" s="115"/>
      <c r="R39" s="120">
        <f>SUM(R33:R38)</f>
        <v>0</v>
      </c>
      <c r="S39" s="121"/>
      <c r="T39" s="121"/>
      <c r="U39" s="122"/>
      <c r="V39" s="123">
        <f>SUM(V33:V38)</f>
        <v>0</v>
      </c>
      <c r="W39" s="123">
        <f>IF(V39&gt;0,((I39-R39)/V39)*100,0)</f>
        <v>0</v>
      </c>
      <c r="X39" s="124" t="str">
        <f>IF(W39&gt;0,(W39/((X33/24)/60))/(24*60),"")</f>
        <v/>
      </c>
      <c r="Y39" s="125">
        <f>IF(V39=0,R39-I39,"")</f>
        <v>0</v>
      </c>
      <c r="Z39" s="129"/>
    </row>
    <row r="40" spans="1:26" x14ac:dyDescent="0.45">
      <c r="A40">
        <v>6</v>
      </c>
      <c r="B40" s="99"/>
      <c r="C40" s="50" t="s">
        <v>68</v>
      </c>
      <c r="D40" s="101"/>
      <c r="E40" s="102"/>
      <c r="F40" s="102"/>
      <c r="G40" s="103"/>
      <c r="H40" s="8">
        <f>(E40*F40)/10000+G40</f>
        <v>0</v>
      </c>
      <c r="I40" s="5">
        <f>(H40*$I$2)/1000</f>
        <v>0</v>
      </c>
      <c r="J40" s="4">
        <f>H40*$J$2</f>
        <v>0</v>
      </c>
      <c r="K40" s="104"/>
      <c r="L40" s="105"/>
      <c r="M40" s="105"/>
      <c r="N40" s="105"/>
      <c r="O40" s="105"/>
      <c r="P40" s="105"/>
      <c r="Q40" s="106"/>
      <c r="R40" s="14">
        <f t="shared" ref="R40:R45" si="26">((L40/1000)+(M40*N40*O40)/1000000+((O40*PI()*(SUMSQ((0.5*P40))))/1000000)+((M40*PI()*(SUMSQ((0.5*P40))))/1000000)+Q40)*(IF(ISNONTEXT(K40),0,(VLOOKUP(K40,InfiltratiePercentage,2,0))))</f>
        <v>0</v>
      </c>
      <c r="S40" s="107"/>
      <c r="T40" s="107"/>
      <c r="U40" s="108"/>
      <c r="V40" s="3">
        <f>(S40*T40)/10000+U40</f>
        <v>0</v>
      </c>
      <c r="X40" s="107">
        <v>50</v>
      </c>
    </row>
    <row r="41" spans="1:26" x14ac:dyDescent="0.45">
      <c r="B41" s="100"/>
      <c r="C41" s="50" t="s">
        <v>69</v>
      </c>
      <c r="D41" s="101"/>
      <c r="E41" s="102"/>
      <c r="F41" s="102"/>
      <c r="G41" s="103"/>
      <c r="H41" s="8">
        <f t="shared" ref="H41:H45" si="27">(E41*F41)/10000+G41</f>
        <v>0</v>
      </c>
      <c r="I41" s="5">
        <f t="shared" ref="I41:I45" si="28">(H41*$I$2)/1000</f>
        <v>0</v>
      </c>
      <c r="J41" s="4">
        <f t="shared" ref="J41:J45" si="29">H41*$J$2</f>
        <v>0</v>
      </c>
      <c r="K41" s="104"/>
      <c r="L41" s="105"/>
      <c r="M41" s="105"/>
      <c r="N41" s="105"/>
      <c r="O41" s="105"/>
      <c r="P41" s="105"/>
      <c r="Q41" s="106"/>
      <c r="R41" s="14">
        <f t="shared" si="26"/>
        <v>0</v>
      </c>
      <c r="S41" s="107"/>
      <c r="T41" s="107"/>
      <c r="U41" s="108"/>
      <c r="V41" s="3">
        <f t="shared" ref="V41:V45" si="30">(S41*T41)/10000+U41</f>
        <v>0</v>
      </c>
    </row>
    <row r="42" spans="1:26" x14ac:dyDescent="0.45">
      <c r="B42" s="100"/>
      <c r="C42" s="50" t="s">
        <v>70</v>
      </c>
      <c r="D42" s="101"/>
      <c r="E42" s="102"/>
      <c r="F42" s="102"/>
      <c r="G42" s="103"/>
      <c r="H42" s="8">
        <f t="shared" si="27"/>
        <v>0</v>
      </c>
      <c r="I42" s="5">
        <f t="shared" si="28"/>
        <v>0</v>
      </c>
      <c r="J42" s="4">
        <f t="shared" si="29"/>
        <v>0</v>
      </c>
      <c r="K42" s="104"/>
      <c r="L42" s="105"/>
      <c r="M42" s="105"/>
      <c r="N42" s="105"/>
      <c r="O42" s="105"/>
      <c r="P42" s="105"/>
      <c r="Q42" s="106"/>
      <c r="R42" s="14">
        <f t="shared" si="26"/>
        <v>0</v>
      </c>
      <c r="S42" s="107"/>
      <c r="T42" s="107"/>
      <c r="U42" s="108"/>
      <c r="V42" s="3">
        <f t="shared" si="30"/>
        <v>0</v>
      </c>
    </row>
    <row r="43" spans="1:26" x14ac:dyDescent="0.45">
      <c r="B43" s="100"/>
      <c r="C43" s="50" t="s">
        <v>71</v>
      </c>
      <c r="D43" s="101"/>
      <c r="E43" s="102"/>
      <c r="F43" s="102"/>
      <c r="G43" s="103"/>
      <c r="H43" s="8">
        <f t="shared" si="27"/>
        <v>0</v>
      </c>
      <c r="I43" s="5">
        <f t="shared" si="28"/>
        <v>0</v>
      </c>
      <c r="J43" s="4">
        <f t="shared" si="29"/>
        <v>0</v>
      </c>
      <c r="K43" s="104"/>
      <c r="L43" s="105"/>
      <c r="M43" s="105"/>
      <c r="N43" s="105"/>
      <c r="O43" s="105"/>
      <c r="P43" s="105"/>
      <c r="Q43" s="106"/>
      <c r="R43" s="14">
        <f t="shared" si="26"/>
        <v>0</v>
      </c>
      <c r="S43" s="107"/>
      <c r="T43" s="107"/>
      <c r="U43" s="108"/>
      <c r="V43" s="3">
        <f t="shared" si="30"/>
        <v>0</v>
      </c>
    </row>
    <row r="44" spans="1:26" x14ac:dyDescent="0.45">
      <c r="B44" s="100"/>
      <c r="C44" s="50" t="s">
        <v>72</v>
      </c>
      <c r="D44" s="101"/>
      <c r="E44" s="102"/>
      <c r="F44" s="102"/>
      <c r="G44" s="103"/>
      <c r="H44" s="8">
        <f t="shared" si="27"/>
        <v>0</v>
      </c>
      <c r="I44" s="5">
        <f t="shared" si="28"/>
        <v>0</v>
      </c>
      <c r="J44" s="4">
        <f t="shared" si="29"/>
        <v>0</v>
      </c>
      <c r="K44" s="104"/>
      <c r="L44" s="105"/>
      <c r="M44" s="105"/>
      <c r="N44" s="105"/>
      <c r="O44" s="105"/>
      <c r="P44" s="105"/>
      <c r="Q44" s="106"/>
      <c r="R44" s="14">
        <f t="shared" si="26"/>
        <v>0</v>
      </c>
      <c r="S44" s="107"/>
      <c r="T44" s="107"/>
      <c r="U44" s="108"/>
      <c r="V44" s="3">
        <f t="shared" si="30"/>
        <v>0</v>
      </c>
    </row>
    <row r="45" spans="1:26" x14ac:dyDescent="0.45">
      <c r="B45" s="100"/>
      <c r="C45" s="50" t="s">
        <v>73</v>
      </c>
      <c r="D45" s="101"/>
      <c r="E45" s="102"/>
      <c r="F45" s="102"/>
      <c r="G45" s="103"/>
      <c r="H45" s="8">
        <f t="shared" si="27"/>
        <v>0</v>
      </c>
      <c r="I45" s="5">
        <f t="shared" si="28"/>
        <v>0</v>
      </c>
      <c r="J45" s="4">
        <f t="shared" si="29"/>
        <v>0</v>
      </c>
      <c r="K45" s="104"/>
      <c r="L45" s="105"/>
      <c r="M45" s="105"/>
      <c r="N45" s="105"/>
      <c r="O45" s="105"/>
      <c r="P45" s="105"/>
      <c r="Q45" s="106"/>
      <c r="R45" s="14">
        <f t="shared" si="26"/>
        <v>0</v>
      </c>
      <c r="S45" s="107"/>
      <c r="T45" s="107"/>
      <c r="U45" s="108"/>
      <c r="V45" s="3">
        <f t="shared" si="30"/>
        <v>0</v>
      </c>
      <c r="X45" s="60" t="s">
        <v>84</v>
      </c>
    </row>
    <row r="46" spans="1:26" s="110" customFormat="1" x14ac:dyDescent="0.45">
      <c r="B46" s="116"/>
      <c r="C46" s="109"/>
      <c r="E46" s="111"/>
      <c r="F46" s="111"/>
      <c r="G46" s="112"/>
      <c r="H46" s="117">
        <f>SUM(H40:H45)</f>
        <v>0</v>
      </c>
      <c r="I46" s="118">
        <f>SUM(I40:I45)</f>
        <v>0</v>
      </c>
      <c r="J46" s="119">
        <f>SUM(J40:J45)</f>
        <v>0</v>
      </c>
      <c r="K46" s="113"/>
      <c r="L46" s="114"/>
      <c r="M46" s="114"/>
      <c r="N46" s="114"/>
      <c r="O46" s="114"/>
      <c r="P46" s="114"/>
      <c r="Q46" s="115"/>
      <c r="R46" s="120">
        <f>SUM(R40:R45)</f>
        <v>0</v>
      </c>
      <c r="S46" s="121"/>
      <c r="T46" s="121"/>
      <c r="U46" s="122"/>
      <c r="V46" s="123">
        <f>SUM(V40:V45)</f>
        <v>0</v>
      </c>
      <c r="W46" s="123">
        <f>IF(V46&gt;0,((I46-R46)/V46)*100,0)</f>
        <v>0</v>
      </c>
      <c r="X46" s="124" t="str">
        <f>IF(W46&gt;0,(W46/((X40/24)/60))/(24*60),"")</f>
        <v/>
      </c>
      <c r="Y46" s="125">
        <f>IF(V46=0,R46-I46,"")</f>
        <v>0</v>
      </c>
      <c r="Z46" s="129"/>
    </row>
  </sheetData>
  <sheetProtection sheet="1" objects="1" scenarios="1"/>
  <sortState xmlns:xlrd2="http://schemas.microsoft.com/office/spreadsheetml/2017/richdata2" ref="K6:K28">
    <sortCondition ref="K6:K28"/>
  </sortState>
  <mergeCells count="6">
    <mergeCell ref="I1:J1"/>
    <mergeCell ref="K1:R1"/>
    <mergeCell ref="E1:H1"/>
    <mergeCell ref="S1:X1"/>
    <mergeCell ref="A1:B1"/>
    <mergeCell ref="C1:D1"/>
  </mergeCells>
  <conditionalFormatting sqref="W5:W46">
    <cfRule type="cellIs" dxfId="1" priority="2" operator="greaterThanOrEqual">
      <formula>5</formula>
    </cfRule>
  </conditionalFormatting>
  <conditionalFormatting sqref="Y5:Y46">
    <cfRule type="cellIs" dxfId="0" priority="1" operator="lessThan">
      <formula>0</formula>
    </cfRule>
  </conditionalFormatting>
  <dataValidations count="2">
    <dataValidation type="list" allowBlank="1" showInputMessage="1" showErrorMessage="1" errorTitle="Type_Berging" error="Kies uit lijst" promptTitle="Type_Berging" prompt="Geef hier het soort berging in" sqref="K1:R1 K1:K10 K12:K17 K19:K24 K26:K31 K33:K38 K40:K45 K47:K1048576" xr:uid="{896F25A6-C61B-4CF6-96FE-495F047CEAC6}">
      <formula1>Type_Berging</formula1>
    </dataValidation>
    <dataValidation type="list" errorStyle="information" allowBlank="1" showInputMessage="1" showErrorMessage="1" errorTitle="Doorlaatbaarheid" error="Weet u zeker dat u een afwijkende waarde in wilt vullen?_x000a__x000a_-  bodem geschikt 50 cm/d_x000a_-  bodem matig 20 cm/d" promptTitle="Doorlaatbaarheid" prompt="Geef hier de doorlaatbaarheid van de bodem in." sqref="X5 X12 X19 X26 X33 X40" xr:uid="{0865B877-1677-40CF-B0E9-DECABB365724}">
      <formula1>"20,50"</formula1>
    </dataValidation>
  </dataValidations>
  <pageMargins left="0.7" right="0.7" top="0.75" bottom="0.75" header="0.3" footer="0.3"/>
  <pageSetup paperSize="9" orientation="portrait" r:id="rId1"/>
  <ignoredErrors>
    <ignoredError sqref="R11"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5FEF7-A768-48A3-9E87-9706FED765E3}">
  <dimension ref="A32:AH57"/>
  <sheetViews>
    <sheetView workbookViewId="0">
      <selection activeCell="Z40" sqref="Z40"/>
    </sheetView>
  </sheetViews>
  <sheetFormatPr defaultRowHeight="14.25" x14ac:dyDescent="0.45"/>
  <cols>
    <col min="26" max="26" width="9" bestFit="1" customWidth="1"/>
  </cols>
  <sheetData>
    <row r="32" spans="26:32" x14ac:dyDescent="0.45">
      <c r="Z32" s="47" t="s">
        <v>78</v>
      </c>
      <c r="AA32" s="48">
        <v>0.5</v>
      </c>
      <c r="AB32" s="49"/>
      <c r="AD32" s="47" t="s">
        <v>80</v>
      </c>
      <c r="AE32" s="56"/>
      <c r="AF32" s="49" t="s">
        <v>81</v>
      </c>
    </row>
    <row r="33" spans="14:34" x14ac:dyDescent="0.45">
      <c r="Z33" s="50" t="s">
        <v>21</v>
      </c>
      <c r="AA33" s="51">
        <v>0.2</v>
      </c>
      <c r="AB33" s="52"/>
      <c r="AD33" s="50"/>
      <c r="AE33" s="53"/>
      <c r="AF33" s="52"/>
    </row>
    <row r="34" spans="14:34" x14ac:dyDescent="0.45">
      <c r="Z34" s="50"/>
      <c r="AA34" s="53"/>
      <c r="AB34" s="52"/>
      <c r="AD34" s="50"/>
      <c r="AE34" s="53"/>
      <c r="AF34" s="52"/>
    </row>
    <row r="35" spans="14:34" x14ac:dyDescent="0.45">
      <c r="Z35" s="54" t="s">
        <v>79</v>
      </c>
      <c r="AA35" s="6"/>
      <c r="AB35" s="55"/>
      <c r="AD35" s="54" t="s">
        <v>79</v>
      </c>
      <c r="AE35" s="6"/>
      <c r="AF35" s="55"/>
    </row>
    <row r="37" spans="14:34" x14ac:dyDescent="0.45">
      <c r="Z37" s="47" t="s">
        <v>34</v>
      </c>
      <c r="AA37" s="56"/>
      <c r="AB37" s="56"/>
      <c r="AC37" s="56"/>
      <c r="AD37" s="56"/>
      <c r="AE37" s="56"/>
      <c r="AF37" s="56"/>
      <c r="AG37" s="56"/>
      <c r="AH37" s="49"/>
    </row>
    <row r="38" spans="14:34" x14ac:dyDescent="0.45">
      <c r="Z38" s="50" t="s">
        <v>35</v>
      </c>
      <c r="AA38" s="53"/>
      <c r="AB38" s="53"/>
      <c r="AC38" s="53"/>
      <c r="AD38" s="53"/>
      <c r="AE38" s="53"/>
      <c r="AF38" s="53"/>
      <c r="AG38" s="53"/>
      <c r="AH38" s="52"/>
    </row>
    <row r="39" spans="14:34" x14ac:dyDescent="0.45">
      <c r="Z39" s="50" t="s">
        <v>36</v>
      </c>
      <c r="AA39" s="53"/>
      <c r="AB39" s="53"/>
      <c r="AC39" s="53"/>
      <c r="AD39" s="53"/>
      <c r="AE39" s="53"/>
      <c r="AF39" s="53"/>
      <c r="AG39" s="53"/>
      <c r="AH39" s="52"/>
    </row>
    <row r="40" spans="14:34" x14ac:dyDescent="0.45">
      <c r="Z40" s="50" t="s">
        <v>37</v>
      </c>
      <c r="AA40" s="53"/>
      <c r="AB40" s="53"/>
      <c r="AC40" s="53"/>
      <c r="AD40" s="53"/>
      <c r="AE40" s="53"/>
      <c r="AF40" s="53"/>
      <c r="AG40" s="53"/>
      <c r="AH40" s="52"/>
    </row>
    <row r="41" spans="14:34" x14ac:dyDescent="0.45">
      <c r="Z41" s="50" t="s">
        <v>38</v>
      </c>
      <c r="AA41" s="53"/>
      <c r="AB41" s="53"/>
      <c r="AC41" s="53"/>
      <c r="AD41" s="53"/>
      <c r="AE41" s="53"/>
      <c r="AF41" s="53"/>
      <c r="AG41" s="53"/>
      <c r="AH41" s="52"/>
    </row>
    <row r="42" spans="14:34" x14ac:dyDescent="0.45">
      <c r="Z42" s="50"/>
      <c r="AA42" s="53"/>
      <c r="AB42" s="53"/>
      <c r="AC42" s="53"/>
      <c r="AD42" s="53"/>
      <c r="AE42" s="53"/>
      <c r="AF42" s="53"/>
      <c r="AG42" s="53"/>
      <c r="AH42" s="52"/>
    </row>
    <row r="43" spans="14:34" x14ac:dyDescent="0.45">
      <c r="Z43" s="50" t="s">
        <v>40</v>
      </c>
      <c r="AA43" s="53"/>
      <c r="AB43" s="53"/>
      <c r="AC43" s="53"/>
      <c r="AD43" s="53"/>
      <c r="AE43" s="53"/>
      <c r="AF43" s="53"/>
      <c r="AG43" s="53"/>
      <c r="AH43" s="52"/>
    </row>
    <row r="44" spans="14:34" x14ac:dyDescent="0.45">
      <c r="Z44" s="50" t="s">
        <v>41</v>
      </c>
      <c r="AA44" s="53"/>
      <c r="AB44" s="53"/>
      <c r="AC44" s="53"/>
      <c r="AD44" s="53"/>
      <c r="AE44" s="53"/>
      <c r="AF44" s="53"/>
      <c r="AG44" s="53"/>
      <c r="AH44" s="52"/>
    </row>
    <row r="45" spans="14:34" x14ac:dyDescent="0.45">
      <c r="Z45" s="57">
        <v>39426</v>
      </c>
      <c r="AA45" s="53"/>
      <c r="AB45" s="53"/>
      <c r="AC45" s="53"/>
      <c r="AD45" s="53"/>
      <c r="AE45" s="53"/>
      <c r="AF45" s="53"/>
      <c r="AG45" s="53"/>
      <c r="AH45" s="52"/>
    </row>
    <row r="46" spans="14:34" x14ac:dyDescent="0.45">
      <c r="Z46" s="54" t="s">
        <v>39</v>
      </c>
      <c r="AA46" s="6"/>
      <c r="AB46" s="6"/>
      <c r="AC46" s="6"/>
      <c r="AD46" s="6"/>
      <c r="AE46" s="6"/>
      <c r="AF46" s="6"/>
      <c r="AG46" s="6"/>
      <c r="AH46" s="55"/>
    </row>
    <row r="48" spans="14:34" x14ac:dyDescent="0.45">
      <c r="N48" t="s">
        <v>1</v>
      </c>
    </row>
    <row r="57" spans="1:1" x14ac:dyDescent="0.45">
      <c r="A57" s="1" t="s">
        <v>0</v>
      </c>
    </row>
  </sheetData>
  <sheetProtection sheet="1" objects="1" scenarios="1"/>
  <hyperlinks>
    <hyperlink ref="A57" r:id="rId1" xr:uid="{3D6B9266-9241-4011-9055-C9B79009C427}"/>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A247-628C-4779-8CF6-1C9FA6518D07}">
  <dimension ref="A1:B10"/>
  <sheetViews>
    <sheetView workbookViewId="0"/>
  </sheetViews>
  <sheetFormatPr defaultRowHeight="14.25" x14ac:dyDescent="0.45"/>
  <cols>
    <col min="1" max="1" width="22.46484375" style="19" bestFit="1" customWidth="1"/>
    <col min="2" max="2" width="8.73046875" style="94"/>
    <col min="6" max="6" width="10" bestFit="1" customWidth="1"/>
  </cols>
  <sheetData>
    <row r="1" spans="1:2" x14ac:dyDescent="0.45">
      <c r="A1" s="19" t="s">
        <v>95</v>
      </c>
      <c r="B1" s="94">
        <v>0.5</v>
      </c>
    </row>
    <row r="2" spans="1:2" x14ac:dyDescent="0.45">
      <c r="A2" s="19" t="s">
        <v>96</v>
      </c>
      <c r="B2" s="94">
        <v>0.5</v>
      </c>
    </row>
    <row r="3" spans="1:2" x14ac:dyDescent="0.45">
      <c r="A3" s="19" t="s">
        <v>9</v>
      </c>
      <c r="B3" s="94">
        <v>0.5</v>
      </c>
    </row>
    <row r="4" spans="1:2" x14ac:dyDescent="0.45">
      <c r="A4" s="19" t="s">
        <v>23</v>
      </c>
      <c r="B4" s="94">
        <v>1</v>
      </c>
    </row>
    <row r="5" spans="1:2" x14ac:dyDescent="0.45">
      <c r="A5" s="19" t="s">
        <v>22</v>
      </c>
      <c r="B5" s="94">
        <v>1</v>
      </c>
    </row>
    <row r="6" spans="1:2" x14ac:dyDescent="0.45">
      <c r="A6" s="19" t="s">
        <v>92</v>
      </c>
      <c r="B6" s="94">
        <v>0.3</v>
      </c>
    </row>
    <row r="7" spans="1:2" x14ac:dyDescent="0.45">
      <c r="A7" s="19" t="s">
        <v>91</v>
      </c>
      <c r="B7" s="94">
        <v>0.95</v>
      </c>
    </row>
    <row r="8" spans="1:2" x14ac:dyDescent="0.45">
      <c r="A8" s="19" t="s">
        <v>21</v>
      </c>
      <c r="B8" s="94">
        <v>0.5</v>
      </c>
    </row>
    <row r="9" spans="1:2" x14ac:dyDescent="0.45">
      <c r="A9" s="19" t="s">
        <v>11</v>
      </c>
      <c r="B9" s="94">
        <v>1</v>
      </c>
    </row>
    <row r="10" spans="1:2" x14ac:dyDescent="0.45">
      <c r="A10" s="19" t="s">
        <v>8</v>
      </c>
      <c r="B10" s="94">
        <v>1</v>
      </c>
    </row>
  </sheetData>
  <sheetProtection sheet="1" objects="1" scenarios="1"/>
  <sortState xmlns:xlrd2="http://schemas.microsoft.com/office/spreadsheetml/2017/richdata2" ref="A5:B10">
    <sortCondition ref="A5:A1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2</vt:i4>
      </vt:variant>
    </vt:vector>
  </HeadingPairs>
  <TitlesOfParts>
    <vt:vector size="6" baseType="lpstr">
      <vt:lpstr>Rapport</vt:lpstr>
      <vt:lpstr>Calculator</vt:lpstr>
      <vt:lpstr>Naslag</vt:lpstr>
      <vt:lpstr>Lijsten</vt:lpstr>
      <vt:lpstr>InfiltratiePercentage</vt:lpstr>
      <vt:lpstr>Type_Berging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den Heuvel</dc:creator>
  <cp:lastModifiedBy>Peter van den Heuvel</cp:lastModifiedBy>
  <dcterms:created xsi:type="dcterms:W3CDTF">2020-05-04T10:54:50Z</dcterms:created>
  <dcterms:modified xsi:type="dcterms:W3CDTF">2021-09-23T19:58:31Z</dcterms:modified>
</cp:coreProperties>
</file>